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B - D\002 - Nur IB\C - Website u. Content\Kapital-Couch\Dateien zum Download\"/>
    </mc:Choice>
  </mc:AlternateContent>
  <xr:revisionPtr revIDLastSave="0" documentId="8_{C0B69BA4-FAB6-49CC-BF61-C25971EB308E}" xr6:coauthVersionLast="47" xr6:coauthVersionMax="47" xr10:uidLastSave="{00000000-0000-0000-0000-000000000000}"/>
  <bookViews>
    <workbookView xWindow="17580" yWindow="1155" windowWidth="28470" windowHeight="17460" activeTab="1" xr2:uid="{338999DF-8FC1-4517-B89C-7CAE0AAD0AAB}"/>
  </bookViews>
  <sheets>
    <sheet name="Gesamtübersicht Investments" sheetId="2" r:id="rId1"/>
    <sheet name="ING Depot" sheetId="3" r:id="rId2"/>
    <sheet name="comdirect " sheetId="4" r:id="rId3"/>
    <sheet name="Scalable Capital" sheetId="7" r:id="rId4"/>
    <sheet name="Dividendenzahlungen" sheetId="5" r:id="rId5"/>
    <sheet name="Einnahmen-Ausgaben" sheetId="6" state="hidden" r:id="rId6"/>
    <sheet name="Variable Ausgaben" sheetId="8" state="hidden" r:id="rId7"/>
  </sheets>
  <definedNames>
    <definedName name="_xlnm._FilterDatabase" localSheetId="1" hidden="1">'ING Depot'!$A$1:$J$15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7" i="3" l="1"/>
  <c r="E5" i="3"/>
  <c r="H15" i="5"/>
  <c r="U20" i="2"/>
  <c r="U19" i="2"/>
  <c r="T20" i="2"/>
  <c r="T19" i="2"/>
  <c r="D19" i="2"/>
  <c r="S19" i="2"/>
  <c r="S20" i="2" s="1"/>
  <c r="F19" i="2"/>
  <c r="R19" i="2"/>
  <c r="R20" i="2" s="1"/>
  <c r="Q19" i="2"/>
  <c r="P19" i="2"/>
  <c r="O19" i="2"/>
  <c r="P20" i="2"/>
  <c r="C15" i="5"/>
  <c r="H68" i="2"/>
  <c r="N19" i="2"/>
  <c r="M19" i="2"/>
  <c r="L19" i="2"/>
  <c r="M20" i="2"/>
  <c r="C19" i="2"/>
  <c r="E20" i="2" s="1"/>
  <c r="I19" i="2"/>
  <c r="H19" i="2"/>
  <c r="K19" i="2"/>
  <c r="J19" i="2"/>
  <c r="J20" i="2"/>
  <c r="E13" i="4"/>
  <c r="C7" i="8"/>
  <c r="D7" i="8"/>
  <c r="E7" i="8"/>
  <c r="F7" i="8"/>
  <c r="G7" i="8"/>
  <c r="C12" i="8"/>
  <c r="D12" i="8"/>
  <c r="E12" i="8"/>
  <c r="F12" i="8"/>
  <c r="I32" i="8"/>
  <c r="C29" i="8"/>
  <c r="D29" i="8"/>
  <c r="E29" i="8"/>
  <c r="F29" i="8"/>
  <c r="G29" i="8"/>
  <c r="H29" i="8"/>
  <c r="I29" i="8"/>
  <c r="J32" i="8"/>
  <c r="J29" i="8"/>
  <c r="K29" i="8"/>
  <c r="L29" i="8"/>
  <c r="M29" i="8"/>
  <c r="N29" i="8"/>
  <c r="O29" i="8"/>
  <c r="P29" i="8"/>
  <c r="Q29" i="8"/>
  <c r="R29" i="8"/>
  <c r="S29" i="8"/>
  <c r="T29" i="8"/>
  <c r="D22" i="8"/>
  <c r="H32" i="8"/>
  <c r="G32" i="8"/>
  <c r="D32" i="8"/>
  <c r="F32" i="8"/>
  <c r="E63" i="6"/>
  <c r="F63" i="6"/>
  <c r="G63" i="6"/>
  <c r="H63" i="6"/>
  <c r="I63" i="6"/>
  <c r="J63" i="6"/>
  <c r="K63" i="6"/>
  <c r="L63" i="6"/>
  <c r="M63" i="6"/>
  <c r="N63" i="6"/>
  <c r="O63" i="6"/>
  <c r="B29" i="8"/>
  <c r="E51" i="6"/>
  <c r="E52" i="6"/>
  <c r="F51" i="6"/>
  <c r="F52" i="6"/>
  <c r="G51" i="6"/>
  <c r="G52" i="6"/>
  <c r="H51" i="6"/>
  <c r="H52" i="6"/>
  <c r="I51" i="6"/>
  <c r="I52" i="6"/>
  <c r="J51" i="6"/>
  <c r="J52" i="6"/>
  <c r="K51" i="6"/>
  <c r="K52" i="6"/>
  <c r="L51" i="6"/>
  <c r="L52" i="6"/>
  <c r="M51" i="6"/>
  <c r="M52" i="6"/>
  <c r="N51" i="6"/>
  <c r="N52" i="6"/>
  <c r="O51" i="6"/>
  <c r="O52" i="6"/>
  <c r="B16" i="8"/>
  <c r="B12" i="8"/>
  <c r="B22" i="8"/>
  <c r="B7" i="8"/>
  <c r="C32" i="8"/>
  <c r="D51" i="6"/>
  <c r="D12" i="6"/>
  <c r="E12" i="6"/>
  <c r="D40" i="6"/>
  <c r="E40" i="6"/>
  <c r="D63" i="6"/>
  <c r="P61" i="6"/>
  <c r="P59" i="6"/>
  <c r="P57" i="6"/>
  <c r="O55" i="6"/>
  <c r="N55" i="6"/>
  <c r="N56" i="6"/>
  <c r="M55" i="6"/>
  <c r="L55" i="6"/>
  <c r="K55" i="6"/>
  <c r="K56" i="6"/>
  <c r="J55" i="6"/>
  <c r="I55" i="6"/>
  <c r="H55" i="6"/>
  <c r="G55" i="6"/>
  <c r="F55" i="6"/>
  <c r="F56" i="6"/>
  <c r="E55" i="6"/>
  <c r="D55" i="6"/>
  <c r="P53" i="6"/>
  <c r="P51" i="6"/>
  <c r="P50" i="6"/>
  <c r="P49" i="6"/>
  <c r="O47" i="6"/>
  <c r="N47" i="6"/>
  <c r="N48" i="6"/>
  <c r="M47" i="6"/>
  <c r="L47" i="6"/>
  <c r="K47" i="6"/>
  <c r="J47" i="6"/>
  <c r="I47" i="6"/>
  <c r="H47" i="6"/>
  <c r="G47" i="6"/>
  <c r="F47" i="6"/>
  <c r="F48" i="6"/>
  <c r="E47" i="6"/>
  <c r="D47" i="6"/>
  <c r="P46" i="6"/>
  <c r="P45" i="6"/>
  <c r="O43" i="6"/>
  <c r="N43" i="6"/>
  <c r="N44" i="6"/>
  <c r="M43" i="6"/>
  <c r="M44" i="6"/>
  <c r="L43" i="6"/>
  <c r="K43" i="6"/>
  <c r="J43" i="6"/>
  <c r="I43" i="6"/>
  <c r="I44" i="6"/>
  <c r="H43" i="6"/>
  <c r="G43" i="6"/>
  <c r="F43" i="6"/>
  <c r="F44" i="6"/>
  <c r="E43" i="6"/>
  <c r="E44" i="6"/>
  <c r="D43" i="6"/>
  <c r="O40" i="6"/>
  <c r="N40" i="6"/>
  <c r="M40" i="6"/>
  <c r="L40" i="6"/>
  <c r="K40" i="6"/>
  <c r="J40" i="6"/>
  <c r="I40" i="6"/>
  <c r="H40" i="6"/>
  <c r="G40" i="6"/>
  <c r="F40" i="6"/>
  <c r="P39" i="6"/>
  <c r="P38" i="6"/>
  <c r="P37" i="6"/>
  <c r="P36" i="6"/>
  <c r="O34" i="6"/>
  <c r="N34" i="6"/>
  <c r="M34" i="6"/>
  <c r="L34" i="6"/>
  <c r="K34" i="6"/>
  <c r="J34" i="6"/>
  <c r="I34" i="6"/>
  <c r="H34" i="6"/>
  <c r="G34" i="6"/>
  <c r="F34" i="6"/>
  <c r="E34" i="6"/>
  <c r="D34" i="6"/>
  <c r="P33" i="6"/>
  <c r="P32" i="6"/>
  <c r="O30" i="6"/>
  <c r="N30" i="6"/>
  <c r="M30" i="6"/>
  <c r="L30" i="6"/>
  <c r="K30" i="6"/>
  <c r="J30" i="6"/>
  <c r="I30" i="6"/>
  <c r="H30" i="6"/>
  <c r="G30" i="6"/>
  <c r="F30" i="6"/>
  <c r="E30" i="6"/>
  <c r="D30" i="6"/>
  <c r="P29" i="6"/>
  <c r="P28" i="6"/>
  <c r="P27" i="6"/>
  <c r="P26" i="6"/>
  <c r="O24" i="6"/>
  <c r="N24" i="6"/>
  <c r="M24" i="6"/>
  <c r="L24" i="6"/>
  <c r="K24" i="6"/>
  <c r="J24" i="6"/>
  <c r="I24" i="6"/>
  <c r="H24" i="6"/>
  <c r="G24" i="6"/>
  <c r="F24" i="6"/>
  <c r="E24" i="6"/>
  <c r="D24" i="6"/>
  <c r="P23" i="6"/>
  <c r="P22" i="6"/>
  <c r="O20" i="6"/>
  <c r="N20" i="6"/>
  <c r="M20" i="6"/>
  <c r="L20" i="6"/>
  <c r="K20" i="6"/>
  <c r="J20" i="6"/>
  <c r="I20" i="6"/>
  <c r="H20" i="6"/>
  <c r="G20" i="6"/>
  <c r="F20" i="6"/>
  <c r="E20" i="6"/>
  <c r="D20" i="6"/>
  <c r="P19" i="6"/>
  <c r="P18" i="6"/>
  <c r="P17" i="6"/>
  <c r="O15" i="6"/>
  <c r="N15" i="6"/>
  <c r="M15" i="6"/>
  <c r="L15" i="6"/>
  <c r="K15" i="6"/>
  <c r="I15" i="6"/>
  <c r="H15" i="6"/>
  <c r="G15" i="6"/>
  <c r="F15" i="6"/>
  <c r="E15" i="6"/>
  <c r="D15" i="6"/>
  <c r="O12" i="6"/>
  <c r="N12" i="6"/>
  <c r="M12" i="6"/>
  <c r="L12" i="6"/>
  <c r="K12" i="6"/>
  <c r="F12" i="6"/>
  <c r="P11" i="6"/>
  <c r="P10" i="6"/>
  <c r="P9" i="6"/>
  <c r="M25" i="6"/>
  <c r="M31" i="6"/>
  <c r="N31" i="6"/>
  <c r="O35" i="6"/>
  <c r="O21" i="6"/>
  <c r="J16" i="6"/>
  <c r="F31" i="6"/>
  <c r="I48" i="6"/>
  <c r="I56" i="6"/>
  <c r="L16" i="6"/>
  <c r="M56" i="6"/>
  <c r="M48" i="6"/>
  <c r="M21" i="6"/>
  <c r="O16" i="6"/>
  <c r="J25" i="6"/>
  <c r="J31" i="6"/>
  <c r="J21" i="6"/>
  <c r="F35" i="6"/>
  <c r="N35" i="6"/>
  <c r="L44" i="6"/>
  <c r="O25" i="6"/>
  <c r="J48" i="6"/>
  <c r="K48" i="6"/>
  <c r="O56" i="6"/>
  <c r="J44" i="6"/>
  <c r="K44" i="6"/>
  <c r="M16" i="6"/>
  <c r="F21" i="6"/>
  <c r="N21" i="6"/>
  <c r="L48" i="6"/>
  <c r="I25" i="6"/>
  <c r="O31" i="6"/>
  <c r="O48" i="6"/>
  <c r="I35" i="6"/>
  <c r="K35" i="6"/>
  <c r="O44" i="6"/>
  <c r="P55" i="6"/>
  <c r="I16" i="6"/>
  <c r="I21" i="6"/>
  <c r="I31" i="6"/>
  <c r="L56" i="6"/>
  <c r="P43" i="6"/>
  <c r="E48" i="6"/>
  <c r="E56" i="6"/>
  <c r="D56" i="6"/>
  <c r="D44" i="6"/>
  <c r="D48" i="6"/>
  <c r="D52" i="6"/>
  <c r="P30" i="6"/>
  <c r="D21" i="6"/>
  <c r="E31" i="6"/>
  <c r="D35" i="6"/>
  <c r="E21" i="6"/>
  <c r="E16" i="6"/>
  <c r="E25" i="6"/>
  <c r="D16" i="6"/>
  <c r="D31" i="6"/>
  <c r="D25" i="6"/>
  <c r="H48" i="6"/>
  <c r="H44" i="6"/>
  <c r="G48" i="6"/>
  <c r="G44" i="6"/>
  <c r="G56" i="6"/>
  <c r="P47" i="6"/>
  <c r="P34" i="6"/>
  <c r="L25" i="6"/>
  <c r="M35" i="6"/>
  <c r="P12" i="6"/>
  <c r="N25" i="6"/>
  <c r="J35" i="6"/>
  <c r="H56" i="6"/>
  <c r="K21" i="6"/>
  <c r="G21" i="6"/>
  <c r="L21" i="6"/>
  <c r="L31" i="6"/>
  <c r="K25" i="6"/>
  <c r="F25" i="6"/>
  <c r="F16" i="6"/>
  <c r="N16" i="6"/>
  <c r="L35" i="6"/>
  <c r="J56" i="6"/>
  <c r="F65" i="6"/>
  <c r="F66" i="6"/>
  <c r="N65" i="6"/>
  <c r="N66" i="6"/>
  <c r="O65" i="6"/>
  <c r="O69" i="6"/>
  <c r="P20" i="6"/>
  <c r="P24" i="6"/>
  <c r="H31" i="6"/>
  <c r="H35" i="6"/>
  <c r="H21" i="6"/>
  <c r="H16" i="6"/>
  <c r="H25" i="6"/>
  <c r="P15" i="6"/>
  <c r="H65" i="6"/>
  <c r="H69" i="6"/>
  <c r="P40" i="6"/>
  <c r="G25" i="6"/>
  <c r="G35" i="6"/>
  <c r="G16" i="6"/>
  <c r="G31" i="6"/>
  <c r="G65" i="6"/>
  <c r="G69" i="6"/>
  <c r="I65" i="6"/>
  <c r="I69" i="6"/>
  <c r="E35" i="6"/>
  <c r="J65" i="6"/>
  <c r="J69" i="6"/>
  <c r="K16" i="6"/>
  <c r="P63" i="6"/>
  <c r="K65" i="6"/>
  <c r="K69" i="6"/>
  <c r="K31" i="6"/>
  <c r="D65" i="6"/>
  <c r="D67" i="6"/>
  <c r="L65" i="6"/>
  <c r="L69" i="6"/>
  <c r="E65" i="6"/>
  <c r="E69" i="6"/>
  <c r="M65" i="6"/>
  <c r="M69" i="6"/>
  <c r="P56" i="6"/>
  <c r="J66" i="6"/>
  <c r="N67" i="6"/>
  <c r="N69" i="6"/>
  <c r="F69" i="6"/>
  <c r="J67" i="6"/>
  <c r="P35" i="6"/>
  <c r="E67" i="6"/>
  <c r="K66" i="6"/>
  <c r="O66" i="6"/>
  <c r="F67" i="6"/>
  <c r="O67" i="6"/>
  <c r="M67" i="6"/>
  <c r="P25" i="6"/>
  <c r="P31" i="6"/>
  <c r="P21" i="6"/>
  <c r="P16" i="6"/>
  <c r="G66" i="6"/>
  <c r="G67" i="6"/>
  <c r="H66" i="6"/>
  <c r="H67" i="6"/>
  <c r="I66" i="6"/>
  <c r="L67" i="6"/>
  <c r="P52" i="6"/>
  <c r="K67" i="6"/>
  <c r="M66" i="6"/>
  <c r="E66" i="6"/>
  <c r="L66" i="6"/>
  <c r="P44" i="6"/>
  <c r="D69" i="6"/>
  <c r="D66" i="6"/>
  <c r="P65" i="6"/>
  <c r="P66" i="6"/>
  <c r="P48" i="6"/>
  <c r="I67" i="6"/>
  <c r="P69" i="6"/>
  <c r="P67" i="6"/>
  <c r="Q20" i="2" l="1"/>
  <c r="D20" i="2"/>
  <c r="K20" i="2"/>
  <c r="O20" i="2"/>
  <c r="I20" i="2"/>
  <c r="L20" i="2"/>
  <c r="N20" i="2"/>
</calcChain>
</file>

<file path=xl/sharedStrings.xml><?xml version="1.0" encoding="utf-8"?>
<sst xmlns="http://schemas.openxmlformats.org/spreadsheetml/2006/main" count="321" uniqueCount="248">
  <si>
    <t>Lebensversicherung</t>
  </si>
  <si>
    <t>Handy</t>
  </si>
  <si>
    <t>Dein Haushaltsbuch</t>
  </si>
  <si>
    <t>www.finanzfluss.de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</si>
  <si>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</si>
  <si>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</si>
  <si>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</si>
  <si>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</si>
  <si>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</si>
  <si>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</si>
  <si>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</si>
  <si>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</si>
  <si>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</si>
  <si>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</si>
  <si>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</si>
  <si>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</si>
  <si>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Gesamt</t>
  </si>
  <si>
    <t>Einkommen</t>
  </si>
  <si>
    <t>Nettogehalt</t>
  </si>
  <si>
    <t>Nebenjob</t>
  </si>
  <si>
    <t>Gesamte Einnahmen</t>
  </si>
  <si>
    <t>Fixe Ausgaben</t>
  </si>
  <si>
    <t>Wohnen</t>
  </si>
  <si>
    <t>% der Fixen Ausgaben</t>
  </si>
  <si>
    <t>Miete (Warm)</t>
  </si>
  <si>
    <t>Strom / Heizkosten</t>
  </si>
  <si>
    <t>Telefon &amp; Internet</t>
  </si>
  <si>
    <t>Versicherungen</t>
  </si>
  <si>
    <t>Haftpflicht</t>
  </si>
  <si>
    <t>Sonstige</t>
  </si>
  <si>
    <t>Finanzausgaben</t>
  </si>
  <si>
    <t>ETF Sparpläne</t>
  </si>
  <si>
    <t>Sonstige Sparpläne</t>
  </si>
  <si>
    <t>Kreditrate</t>
  </si>
  <si>
    <t>Mobilität (fix)</t>
  </si>
  <si>
    <t>Leasing /Autokredit</t>
  </si>
  <si>
    <t>Bahnkarte / Monatsticket</t>
  </si>
  <si>
    <t>Sonstige Verträge</t>
  </si>
  <si>
    <t>Adobe Cloud Abo</t>
  </si>
  <si>
    <t>Gesamten fixen Ausgaben</t>
  </si>
  <si>
    <t>Variable Ausgaben</t>
  </si>
  <si>
    <t>Lebenshaltung</t>
  </si>
  <si>
    <t>% der variablen Ausgaben</t>
  </si>
  <si>
    <t>Lebensmitteleinkäufe</t>
  </si>
  <si>
    <t>Kleidung</t>
  </si>
  <si>
    <t>Mobilität (variabel)</t>
  </si>
  <si>
    <t>Fahrrad</t>
  </si>
  <si>
    <t>Urlaub</t>
  </si>
  <si>
    <t>Taxi / Einzelfahrkarten</t>
  </si>
  <si>
    <t>Entertainment</t>
  </si>
  <si>
    <t>Ausgehen 
(Restaurant / Bar / Kino etc.)</t>
  </si>
  <si>
    <t>Geschenke</t>
  </si>
  <si>
    <t>Fotografie / Hobby</t>
  </si>
  <si>
    <t>Spenden</t>
  </si>
  <si>
    <t>Zoe</t>
  </si>
  <si>
    <t>Gesamten variablen Ausgaben</t>
  </si>
  <si>
    <t>Gesamte Ausgaben</t>
  </si>
  <si>
    <t>% Fixe Ausgaben</t>
  </si>
  <si>
    <t>% Variable Augaben</t>
  </si>
  <si>
    <t>Monatlicher Überschuss</t>
  </si>
  <si>
    <t>Haushaltsbuch 2020</t>
  </si>
  <si>
    <t>Sonstiges / Spenden</t>
  </si>
  <si>
    <t>Sonstige (AXA)</t>
  </si>
  <si>
    <t>Festgeld /Tagesgeld</t>
  </si>
  <si>
    <t>Eingezahlt</t>
  </si>
  <si>
    <t>Änderung</t>
  </si>
  <si>
    <t>Moneyou</t>
  </si>
  <si>
    <t>Zinspilot</t>
  </si>
  <si>
    <t>Aktien + ETFs</t>
  </si>
  <si>
    <t>Depot Comdirect</t>
  </si>
  <si>
    <t>Equate Plus (SAG)</t>
  </si>
  <si>
    <t>Jährl. 720</t>
  </si>
  <si>
    <t>P2P</t>
  </si>
  <si>
    <t>Auxmoney</t>
  </si>
  <si>
    <t>unklar</t>
  </si>
  <si>
    <t>Mintos</t>
  </si>
  <si>
    <t>Estate Guru</t>
  </si>
  <si>
    <t xml:space="preserve">Bondora </t>
  </si>
  <si>
    <t>Branche</t>
  </si>
  <si>
    <t xml:space="preserve">Aktie </t>
  </si>
  <si>
    <t>Menge</t>
  </si>
  <si>
    <t>Kaufdatum</t>
  </si>
  <si>
    <t>Kaufkurs</t>
  </si>
  <si>
    <t>WKN</t>
  </si>
  <si>
    <t>Verkaufskurs</t>
  </si>
  <si>
    <t>Gewinn/Verlust</t>
  </si>
  <si>
    <t>FinTech</t>
  </si>
  <si>
    <t>Wirecard</t>
  </si>
  <si>
    <t>Versicherung</t>
  </si>
  <si>
    <t>Lebensmittel</t>
  </si>
  <si>
    <t>Einlage</t>
  </si>
  <si>
    <t>Abbildung</t>
  </si>
  <si>
    <t>TER</t>
  </si>
  <si>
    <t>Ertrag</t>
  </si>
  <si>
    <t>Index</t>
  </si>
  <si>
    <t>Notiz</t>
  </si>
  <si>
    <t>synthetisch</t>
  </si>
  <si>
    <t>thesaurierend</t>
  </si>
  <si>
    <t>A2H58J</t>
  </si>
  <si>
    <t>siehe Karte</t>
  </si>
  <si>
    <t>A12CX1</t>
  </si>
  <si>
    <t>A1JX51</t>
  </si>
  <si>
    <t>Stück/Nom.</t>
  </si>
  <si>
    <t>Bezeichnung</t>
  </si>
  <si>
    <t>AIS-AM.MSCI EM EOC</t>
  </si>
  <si>
    <t>ETF MSCI Emerging Markets</t>
  </si>
  <si>
    <t>AIS-AM.MSCI EUROPE A</t>
  </si>
  <si>
    <t>ETF MSCI Europe</t>
  </si>
  <si>
    <t>A2H567</t>
  </si>
  <si>
    <t>MUL-L.C.T.R./C.COM.CRB TR</t>
  </si>
  <si>
    <t>LYX0Z2</t>
  </si>
  <si>
    <t>ISHSIII-M.W.S.C.U.ETF DLA</t>
  </si>
  <si>
    <t>A2DWBY</t>
  </si>
  <si>
    <t>BNPPE-MSCI PA.XJXCW.UECEO</t>
  </si>
  <si>
    <t>A2ADBW</t>
  </si>
  <si>
    <t>VE VECT.MRN.US WDE MOAT A</t>
  </si>
  <si>
    <t>A12CCN</t>
  </si>
  <si>
    <t>ISHSIV-E.MSCI WLD S.F.DLA</t>
  </si>
  <si>
    <t>A12ATH</t>
  </si>
  <si>
    <t>AIS-AM.I.FTSE E.N.G.UEUD</t>
  </si>
  <si>
    <t>A2H9Q1</t>
  </si>
  <si>
    <t xml:space="preserve">Ertrags-
verwendung </t>
  </si>
  <si>
    <t>Kaufwert 
in EUR</t>
  </si>
  <si>
    <t>REIT</t>
  </si>
  <si>
    <t>MSCI World Small Cap</t>
  </si>
  <si>
    <t>US Wide Moat</t>
  </si>
  <si>
    <t>MSCI World Mid Cap</t>
  </si>
  <si>
    <t>MSCI Asia Pacific</t>
  </si>
  <si>
    <t xml:space="preserve">Rohstoffe gemischt </t>
  </si>
  <si>
    <t>ausschüttend, jährl.</t>
  </si>
  <si>
    <t>physisch</t>
  </si>
  <si>
    <t>physisch optimiert</t>
  </si>
  <si>
    <t>physisch vollständig</t>
  </si>
  <si>
    <t>variabel</t>
  </si>
  <si>
    <t>Auszahlung am 01.11.2020</t>
  </si>
  <si>
    <t xml:space="preserve">Sonstiges </t>
  </si>
  <si>
    <t>vom Sparkonto</t>
  </si>
  <si>
    <t xml:space="preserve">Variable Ausgaben </t>
  </si>
  <si>
    <t>Aldi Fotos, Kalender</t>
  </si>
  <si>
    <t>Gummistiefel</t>
  </si>
  <si>
    <t>Titus Shop</t>
  </si>
  <si>
    <t>Silikatgläser</t>
  </si>
  <si>
    <t>Gewürzregale</t>
  </si>
  <si>
    <t>Hotel Dubai</t>
  </si>
  <si>
    <t>Tour Dubai</t>
  </si>
  <si>
    <t>Anzahlung FitReisen</t>
  </si>
  <si>
    <t>Winterschuhe</t>
  </si>
  <si>
    <t>Kamera Panasonic</t>
  </si>
  <si>
    <t>Summe</t>
  </si>
  <si>
    <t>Hobby</t>
  </si>
  <si>
    <t xml:space="preserve">Mobilität </t>
  </si>
  <si>
    <t>Taxi/Fahrkarten</t>
  </si>
  <si>
    <t>Kaufwert in EUR 
(inkl Kaufgebühren)</t>
  </si>
  <si>
    <t>Stehlampe, Tablethülle, 
GOT 8, Supplements, Schüsseln</t>
  </si>
  <si>
    <t>LoHi</t>
  </si>
  <si>
    <t>Flug MUC-DXB-CMB-MUC</t>
  </si>
  <si>
    <t>Restzahlung FitReisen</t>
  </si>
  <si>
    <t>Ticket Kapitalgipfel</t>
  </si>
  <si>
    <t>trip.me Rundreise</t>
  </si>
  <si>
    <t>Dicker Mann, Nwocm</t>
  </si>
  <si>
    <t>Vegan Kapseln</t>
  </si>
  <si>
    <t>Bücher, SL + TonyRobb</t>
  </si>
  <si>
    <t>Geschenk Tasos</t>
  </si>
  <si>
    <t>Rudermaschine</t>
  </si>
  <si>
    <t xml:space="preserve">Schuhe, SD-Karte </t>
  </si>
  <si>
    <t>Visum Sri Lanka</t>
  </si>
  <si>
    <t>GoldenMilk Mix</t>
  </si>
  <si>
    <t>minus 5.000 /Mai2020</t>
  </si>
  <si>
    <t>komplett verkauft und 30.000 neu angelegt</t>
  </si>
  <si>
    <t>Aufgelöst</t>
  </si>
  <si>
    <t xml:space="preserve">:( </t>
  </si>
  <si>
    <t>1,82 
am 26.06.2020</t>
  </si>
  <si>
    <t>ca. 890 minus</t>
  </si>
  <si>
    <t>plus 13.000 Go&amp;Grow</t>
  </si>
  <si>
    <t>Geld wird abgezogen</t>
  </si>
  <si>
    <t>ING Extra Konto</t>
  </si>
  <si>
    <t>DiBa Girokonto</t>
  </si>
  <si>
    <t>07.01. / 06.11.2020</t>
  </si>
  <si>
    <t>plus 9000</t>
  </si>
  <si>
    <t>Investiert EUR 8.392,00</t>
  </si>
  <si>
    <t>SUMME</t>
  </si>
  <si>
    <t>ausschüttend quartalsweise ab März</t>
  </si>
  <si>
    <t>A0F5UH</t>
  </si>
  <si>
    <t>iShares StoXX Global Dividend</t>
  </si>
  <si>
    <t>A1JNZ9</t>
  </si>
  <si>
    <t xml:space="preserve">ausschüttend quartalsweise ab Januar </t>
  </si>
  <si>
    <t>A1T8GD</t>
  </si>
  <si>
    <t>ausschüttend quartalsweise ab Februar</t>
  </si>
  <si>
    <t>Scalable Capital</t>
  </si>
  <si>
    <t>Sparplan stillgelegt</t>
  </si>
  <si>
    <t>800 mtl.</t>
  </si>
  <si>
    <t>ETF-Sparplan Scalable Capital</t>
  </si>
  <si>
    <t>ING</t>
  </si>
  <si>
    <t>comdirect</t>
  </si>
  <si>
    <t xml:space="preserve"> FTSE Developed World</t>
  </si>
  <si>
    <t>FTSE Emerging Markets</t>
  </si>
  <si>
    <t>Mai 20 bis Jan.21</t>
  </si>
  <si>
    <t>VANG.FTSE DEV.W.U.ETF DLD</t>
  </si>
  <si>
    <t>VANGUARD FTSE EMU.ETF DLD</t>
  </si>
  <si>
    <t>Start 01.02.2021</t>
  </si>
  <si>
    <t xml:space="preserve">`+991 </t>
  </si>
  <si>
    <t>Osram verkauft</t>
  </si>
  <si>
    <t>stillgelegt</t>
  </si>
  <si>
    <t>iShares MSCI EM</t>
  </si>
  <si>
    <t>A0RPWJ</t>
  </si>
  <si>
    <t>iShares MSCI World</t>
  </si>
  <si>
    <t>A0RPWH</t>
  </si>
  <si>
    <t>Franklin FTSE India</t>
  </si>
  <si>
    <t>A2PB5W</t>
  </si>
  <si>
    <t>56 Stck</t>
  </si>
  <si>
    <t>36 Stck</t>
  </si>
  <si>
    <t>Total</t>
  </si>
  <si>
    <t>Differenz zum Vorergebnis</t>
  </si>
  <si>
    <t>400 im 08/21, 
1000 in 11/21</t>
  </si>
  <si>
    <t xml:space="preserve"> 31.12.2021</t>
  </si>
  <si>
    <t>Datum</t>
  </si>
  <si>
    <t>Depot</t>
  </si>
  <si>
    <t>scalable</t>
  </si>
  <si>
    <t>Depot ING</t>
  </si>
  <si>
    <t>Allianz</t>
  </si>
  <si>
    <t>404 TRIL</t>
  </si>
  <si>
    <t>Paraiba / Trillant</t>
  </si>
  <si>
    <t>Investiert</t>
  </si>
  <si>
    <t>iShares EM Dividend</t>
  </si>
  <si>
    <t xml:space="preserve">SPDR S&amp;P Global Dividend Aristocrats </t>
  </si>
  <si>
    <t>Freistellungsaufträge ab 01.01.2023</t>
  </si>
  <si>
    <t>Start 01.01.23</t>
  </si>
  <si>
    <t>Wieder aktiviert</t>
  </si>
  <si>
    <t>12.000 /Jahr</t>
  </si>
  <si>
    <t>1.200/Jahr</t>
  </si>
  <si>
    <t>SPDR MSCI ACWI IMI UCITS ETF</t>
  </si>
  <si>
    <t>Start 07/21 - Stop 09/23</t>
  </si>
  <si>
    <t>Start 10/21 - Stop 09/23</t>
  </si>
  <si>
    <t>Start 10/23</t>
  </si>
  <si>
    <t>A1JJTD</t>
  </si>
  <si>
    <t>Xtrackers MSCI World Momentum Factor</t>
  </si>
  <si>
    <t>A1103G</t>
  </si>
  <si>
    <t>Dividendenzahlungen 2024</t>
  </si>
  <si>
    <t>lö</t>
  </si>
  <si>
    <t>Vanguard FTSE All World</t>
  </si>
  <si>
    <t>Einmalanlage 28.12.2023</t>
  </si>
  <si>
    <t xml:space="preserve">24 stk </t>
  </si>
  <si>
    <t>Verkaufsdatum</t>
  </si>
  <si>
    <t>Dividendenzahlungen 2025</t>
  </si>
  <si>
    <t>GESAMT</t>
  </si>
  <si>
    <t>Höhe in EUR</t>
  </si>
  <si>
    <t>Titel / ETF</t>
  </si>
  <si>
    <t>Investierte Gesamtsumme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</si>
</sst>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#,##0\ &quot;€&quot;;\-#,##0\ &quot;€&quot;"/>
    <numFmt numFmtId="6" formatCode="#,##0\ &quot;€&quot;;[Red]\-#,##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\ &quot;€&quot;_-;\-* #,##0\ &quot;€&quot;_-;_-* &quot;-&quot;??\ &quot;€&quot;_-;_-@_-"/>
    <numFmt numFmtId="165" formatCode="_-* #,##0.00\ _€_-;\-* #,##0.00\ _€_-;_-* &quot;-&quot;??\ _€_-;_-@_-"/>
    <numFmt numFmtId="166" formatCode="_-* #,##0.000_-;\-* #,##0.000_-;_-* &quot;-&quot;??_-;_-@_-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6"/>
      <color theme="1" tint="0.249977111117893"/>
      <name val="Verdana"/>
      <family val="2"/>
    </font>
    <font>
      <sz val="11"/>
      <color theme="1"/>
      <name val="Verdana"/>
      <family val="2"/>
    </font>
    <font>
      <i/>
      <u/>
      <sz val="10"/>
      <color theme="10"/>
      <name val="Verdana"/>
      <family val="2"/>
    </font>
    <font>
      <i/>
      <u/>
      <sz val="11"/>
      <color theme="10"/>
      <name val="Verdana"/>
      <family val="2"/>
    </font>
    <font>
      <b/>
      <sz val="11"/>
      <color theme="1"/>
      <name val="Verdana"/>
      <family val="2"/>
    </font>
    <font>
      <b/>
      <sz val="14"/>
      <color theme="0"/>
      <name val="Verdana"/>
      <family val="2"/>
    </font>
    <font>
      <b/>
      <sz val="11"/>
      <color theme="0"/>
      <name val="Verdana"/>
      <family val="2"/>
    </font>
    <font>
      <sz val="11"/>
      <color theme="4" tint="-0.249977111117893"/>
      <name val="Verdana"/>
      <family val="2"/>
    </font>
    <font>
      <i/>
      <sz val="11"/>
      <color theme="1"/>
      <name val="Verdana"/>
      <family val="2"/>
    </font>
    <font>
      <i/>
      <sz val="11"/>
      <color theme="3" tint="0.39997558519241921"/>
      <name val="Verdana"/>
      <family val="2"/>
    </font>
    <font>
      <i/>
      <sz val="9"/>
      <color theme="1"/>
      <name val="Verdana"/>
      <family val="2"/>
    </font>
    <font>
      <b/>
      <sz val="12"/>
      <color theme="1"/>
      <name val="Verdana"/>
      <family val="2"/>
    </font>
    <font>
      <i/>
      <sz val="11"/>
      <color rgb="FF808080"/>
      <name val="Calibri"/>
      <family val="2"/>
    </font>
    <font>
      <sz val="11"/>
      <color rgb="FFFFFFFF"/>
      <name val="Calibri"/>
      <family val="2"/>
    </font>
    <font>
      <sz val="10"/>
      <color theme="1"/>
      <name val="Calibri"/>
      <family val="2"/>
    </font>
    <font>
      <sz val="10"/>
      <color rgb="FF80808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b/>
      <sz val="11"/>
      <color theme="0"/>
      <name val="Calibri"/>
      <family val="2"/>
    </font>
    <font>
      <sz val="10"/>
      <name val="Calibri"/>
      <family val="2"/>
    </font>
    <font>
      <i/>
      <sz val="11"/>
      <name val="Calibri"/>
      <family val="2"/>
      <scheme val="minor"/>
    </font>
    <font>
      <i/>
      <sz val="10"/>
      <name val="Calibri"/>
      <family val="2"/>
    </font>
    <font>
      <i/>
      <sz val="11"/>
      <color theme="1"/>
      <name val="Calibri"/>
      <family val="2"/>
    </font>
    <font>
      <sz val="10"/>
      <name val="Calibri"/>
      <family val="2"/>
      <scheme val="minor"/>
    </font>
    <font>
      <sz val="10"/>
      <color rgb="FF80808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0"/>
      <name val="Calibri"/>
      <family val="2"/>
    </font>
    <font>
      <sz val="9"/>
      <color theme="1"/>
      <name val="Calibri"/>
      <family val="2"/>
      <scheme val="minor"/>
    </font>
    <font>
      <sz val="11"/>
      <color theme="0" tint="-0.499984740745262"/>
      <name val="Calibri"/>
      <family val="2"/>
    </font>
    <font>
      <i/>
      <sz val="10"/>
      <color theme="0" tint="-0.499984740745262"/>
      <name val="Calibri"/>
      <family val="2"/>
      <scheme val="minor"/>
    </font>
    <font>
      <b/>
      <i/>
      <sz val="10"/>
      <color theme="0" tint="-0.499984740745262"/>
      <name val="Calibri"/>
      <family val="2"/>
      <scheme val="minor"/>
    </font>
  </fonts>
  <fills count="24">
    <fill>
      <patternFill patternType="none"/>
    </fill>
    <fill>
      <patternFill patternType="gray125"/>
    </fill>
    <fill>
      <patternFill patternType="solid">
        <fgColor rgb="FFFDE9D9"/>
        <bgColor indexed="64"/>
      </patternFill>
    </fill>
    <fill>
      <patternFill patternType="solid">
        <fgColor rgb="FF8099C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36C0A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Dashed">
        <color theme="0" tint="-0.24994659260841701"/>
      </left>
      <right/>
      <top/>
      <bottom/>
      <diagonal/>
    </border>
    <border>
      <left style="thick">
        <color rgb="FF92D050"/>
      </left>
      <right style="thick">
        <color rgb="FF92D050"/>
      </right>
      <top style="thick">
        <color rgb="FF92D050"/>
      </top>
      <bottom style="thick">
        <color rgb="FF92D050"/>
      </bottom>
      <diagonal/>
    </border>
    <border>
      <left style="thick">
        <color rgb="FF92D050"/>
      </left>
      <right/>
      <top style="thick">
        <color rgb="FF92D050"/>
      </top>
      <bottom/>
      <diagonal/>
    </border>
    <border>
      <left/>
      <right/>
      <top style="thick">
        <color rgb="FF92D050"/>
      </top>
      <bottom/>
      <diagonal/>
    </border>
    <border>
      <left style="mediumDashed">
        <color theme="0" tint="-0.24994659260841701"/>
      </left>
      <right style="thick">
        <color rgb="FF92D050"/>
      </right>
      <top style="thick">
        <color rgb="FF92D050"/>
      </top>
      <bottom/>
      <diagonal/>
    </border>
    <border>
      <left style="thick">
        <color rgb="FF92D050"/>
      </left>
      <right/>
      <top/>
      <bottom/>
      <diagonal/>
    </border>
    <border>
      <left style="mediumDashed">
        <color theme="0" tint="-0.24994659260841701"/>
      </left>
      <right style="thick">
        <color rgb="FF92D050"/>
      </right>
      <top/>
      <bottom/>
      <diagonal/>
    </border>
    <border>
      <left style="thick">
        <color rgb="FF92D050"/>
      </left>
      <right/>
      <top/>
      <bottom style="thick">
        <color rgb="FF92D050"/>
      </bottom>
      <diagonal/>
    </border>
    <border>
      <left/>
      <right/>
      <top/>
      <bottom style="thick">
        <color rgb="FF92D050"/>
      </bottom>
      <diagonal/>
    </border>
    <border>
      <left style="mediumDashed">
        <color theme="0" tint="-0.24994659260841701"/>
      </left>
      <right style="thick">
        <color rgb="FF92D050"/>
      </right>
      <top/>
      <bottom style="thick">
        <color rgb="FF92D050"/>
      </bottom>
      <diagonal/>
    </border>
    <border>
      <left style="thick">
        <color theme="5" tint="0.79998168889431442"/>
      </left>
      <right/>
      <top style="thick">
        <color theme="5" tint="0.79998168889431442"/>
      </top>
      <bottom style="thick">
        <color theme="5" tint="0.79998168889431442"/>
      </bottom>
      <diagonal/>
    </border>
    <border>
      <left style="thick">
        <color theme="5" tint="0.79992065187536243"/>
      </left>
      <right/>
      <top style="thick">
        <color theme="5" tint="0.79992065187536243"/>
      </top>
      <bottom/>
      <diagonal/>
    </border>
    <border>
      <left/>
      <right/>
      <top style="thick">
        <color theme="5" tint="0.79992065187536243"/>
      </top>
      <bottom/>
      <diagonal/>
    </border>
    <border>
      <left style="mediumDashed">
        <color theme="0" tint="-0.24994659260841701"/>
      </left>
      <right style="thick">
        <color theme="5" tint="0.79992065187536243"/>
      </right>
      <top style="thick">
        <color theme="5" tint="0.79992065187536243"/>
      </top>
      <bottom/>
      <diagonal/>
    </border>
    <border>
      <left style="thick">
        <color theme="5" tint="0.79992065187536243"/>
      </left>
      <right/>
      <top/>
      <bottom/>
      <diagonal/>
    </border>
    <border>
      <left style="mediumDashed">
        <color theme="0" tint="-0.24994659260841701"/>
      </left>
      <right style="thick">
        <color theme="5" tint="0.79992065187536243"/>
      </right>
      <top/>
      <bottom/>
      <diagonal/>
    </border>
    <border>
      <left style="thick">
        <color theme="5" tint="0.79992065187536243"/>
      </left>
      <right/>
      <top/>
      <bottom style="thick">
        <color theme="5" tint="0.79992065187536243"/>
      </bottom>
      <diagonal/>
    </border>
    <border>
      <left/>
      <right/>
      <top/>
      <bottom style="thick">
        <color theme="5" tint="0.79992065187536243"/>
      </bottom>
      <diagonal/>
    </border>
    <border>
      <left style="mediumDashed">
        <color theme="0" tint="-0.24994659260841701"/>
      </left>
      <right style="thick">
        <color theme="5" tint="0.79992065187536243"/>
      </right>
      <top/>
      <bottom style="thick">
        <color theme="5" tint="0.79992065187536243"/>
      </bottom>
      <diagonal/>
    </border>
    <border>
      <left style="thick">
        <color theme="5" tint="0.79998168889431442"/>
      </left>
      <right style="thick">
        <color theme="5" tint="0.79998168889431442"/>
      </right>
      <top style="thick">
        <color theme="5" tint="0.79998168889431442"/>
      </top>
      <bottom style="thick">
        <color theme="5" tint="0.79998168889431442"/>
      </bottom>
      <diagonal/>
    </border>
    <border>
      <left style="thick">
        <color theme="5" tint="0.79998168889431442"/>
      </left>
      <right/>
      <top style="thick">
        <color theme="5" tint="0.79998168889431442"/>
      </top>
      <bottom/>
      <diagonal/>
    </border>
    <border>
      <left/>
      <right/>
      <top style="thick">
        <color theme="5" tint="0.79998168889431442"/>
      </top>
      <bottom/>
      <diagonal/>
    </border>
    <border>
      <left style="mediumDashed">
        <color theme="0" tint="-0.24994659260841701"/>
      </left>
      <right style="thick">
        <color theme="5" tint="0.79998168889431442"/>
      </right>
      <top style="thick">
        <color theme="5" tint="0.79998168889431442"/>
      </top>
      <bottom/>
      <diagonal/>
    </border>
    <border>
      <left style="thick">
        <color theme="5" tint="0.79998168889431442"/>
      </left>
      <right/>
      <top/>
      <bottom/>
      <diagonal/>
    </border>
    <border>
      <left style="mediumDashed">
        <color theme="0" tint="-0.24994659260841701"/>
      </left>
      <right style="thick">
        <color theme="5" tint="0.79998168889431442"/>
      </right>
      <top/>
      <bottom/>
      <diagonal/>
    </border>
    <border>
      <left style="thick">
        <color theme="5" tint="0.79998168889431442"/>
      </left>
      <right/>
      <top/>
      <bottom style="thick">
        <color theme="5" tint="0.79998168889431442"/>
      </bottom>
      <diagonal/>
    </border>
    <border>
      <left/>
      <right/>
      <top/>
      <bottom style="thick">
        <color theme="5" tint="0.79998168889431442"/>
      </bottom>
      <diagonal/>
    </border>
    <border>
      <left style="thick">
        <color rgb="FF8099C5"/>
      </left>
      <right style="thin">
        <color theme="0"/>
      </right>
      <top style="thick">
        <color rgb="FF8099C5"/>
      </top>
      <bottom style="thick">
        <color rgb="FF8099C5"/>
      </bottom>
      <diagonal/>
    </border>
    <border>
      <left style="thin">
        <color theme="0"/>
      </left>
      <right style="thick">
        <color rgb="FF8099C5"/>
      </right>
      <top style="thick">
        <color rgb="FF8099C5"/>
      </top>
      <bottom style="thick">
        <color rgb="FF8099C5"/>
      </bottom>
      <diagonal/>
    </border>
    <border>
      <left/>
      <right/>
      <top style="thick">
        <color rgb="FF8099C5"/>
      </top>
      <bottom style="thick">
        <color rgb="FF8099C5"/>
      </bottom>
      <diagonal/>
    </border>
    <border>
      <left style="mediumDashed">
        <color theme="0" tint="-0.24994659260841701"/>
      </left>
      <right style="thick">
        <color rgb="FF8099C5"/>
      </right>
      <top style="thick">
        <color rgb="FF8099C5"/>
      </top>
      <bottom style="thick">
        <color rgb="FF8099C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256">
    <xf numFmtId="0" fontId="0" fillId="0" borderId="0" xfId="0"/>
    <xf numFmtId="0" fontId="7" fillId="0" borderId="0" xfId="0" applyFont="1"/>
    <xf numFmtId="0" fontId="8" fillId="0" borderId="0" xfId="0" applyFont="1"/>
    <xf numFmtId="164" fontId="9" fillId="0" borderId="0" xfId="3" applyNumberFormat="1" applyFont="1"/>
    <xf numFmtId="164" fontId="10" fillId="0" borderId="0" xfId="3" applyNumberFormat="1" applyFont="1"/>
    <xf numFmtId="0" fontId="11" fillId="0" borderId="0" xfId="0" applyFont="1"/>
    <xf numFmtId="0" fontId="12" fillId="3" borderId="4" xfId="0" applyFont="1" applyFill="1" applyBorder="1" applyAlignment="1">
      <alignment horizontal="left" vertical="center"/>
    </xf>
    <xf numFmtId="0" fontId="13" fillId="3" borderId="4" xfId="0" applyFont="1" applyFill="1" applyBorder="1" applyAlignment="1">
      <alignment horizontal="center" vertical="center"/>
    </xf>
    <xf numFmtId="164" fontId="11" fillId="0" borderId="0" xfId="1" applyNumberFormat="1" applyFont="1"/>
    <xf numFmtId="164" fontId="11" fillId="0" borderId="5" xfId="1" applyNumberFormat="1" applyFont="1" applyBorder="1"/>
    <xf numFmtId="0" fontId="11" fillId="4" borderId="6" xfId="0" applyFont="1" applyFill="1" applyBorder="1"/>
    <xf numFmtId="0" fontId="11" fillId="4" borderId="7" xfId="0" applyFont="1" applyFill="1" applyBorder="1"/>
    <xf numFmtId="0" fontId="11" fillId="4" borderId="8" xfId="0" applyFont="1" applyFill="1" applyBorder="1"/>
    <xf numFmtId="0" fontId="11" fillId="4" borderId="9" xfId="0" applyFont="1" applyFill="1" applyBorder="1"/>
    <xf numFmtId="164" fontId="8" fillId="0" borderId="10" xfId="1" applyNumberFormat="1" applyFont="1" applyBorder="1"/>
    <xf numFmtId="5" fontId="8" fillId="0" borderId="0" xfId="1" applyNumberFormat="1" applyFont="1"/>
    <xf numFmtId="5" fontId="8" fillId="0" borderId="11" xfId="1" applyNumberFormat="1" applyFont="1" applyBorder="1"/>
    <xf numFmtId="164" fontId="11" fillId="0" borderId="12" xfId="1" applyNumberFormat="1" applyFont="1" applyBorder="1"/>
    <xf numFmtId="5" fontId="11" fillId="0" borderId="13" xfId="1" applyNumberFormat="1" applyFont="1" applyBorder="1"/>
    <xf numFmtId="5" fontId="11" fillId="0" borderId="14" xfId="1" applyNumberFormat="1" applyFont="1" applyBorder="1"/>
    <xf numFmtId="164" fontId="8" fillId="0" borderId="0" xfId="1" applyNumberFormat="1" applyFont="1"/>
    <xf numFmtId="5" fontId="8" fillId="0" borderId="0" xfId="0" applyNumberFormat="1" applyFont="1"/>
    <xf numFmtId="5" fontId="8" fillId="0" borderId="5" xfId="0" applyNumberFormat="1" applyFont="1" applyBorder="1"/>
    <xf numFmtId="0" fontId="11" fillId="5" borderId="15" xfId="0" applyFont="1" applyFill="1" applyBorder="1"/>
    <xf numFmtId="0" fontId="11" fillId="5" borderId="16" xfId="0" applyFont="1" applyFill="1" applyBorder="1"/>
    <xf numFmtId="5" fontId="11" fillId="5" borderId="17" xfId="0" applyNumberFormat="1" applyFont="1" applyFill="1" applyBorder="1"/>
    <xf numFmtId="5" fontId="11" fillId="5" borderId="18" xfId="0" applyNumberFormat="1" applyFont="1" applyFill="1" applyBorder="1"/>
    <xf numFmtId="164" fontId="11" fillId="6" borderId="19" xfId="1" applyNumberFormat="1" applyFont="1" applyFill="1" applyBorder="1"/>
    <xf numFmtId="5" fontId="14" fillId="6" borderId="0" xfId="1" applyNumberFormat="1" applyFont="1" applyFill="1"/>
    <xf numFmtId="5" fontId="14" fillId="6" borderId="20" xfId="1" applyNumberFormat="1" applyFont="1" applyFill="1" applyBorder="1"/>
    <xf numFmtId="164" fontId="15" fillId="6" borderId="19" xfId="1" quotePrefix="1" applyNumberFormat="1" applyFont="1" applyFill="1" applyBorder="1" applyAlignment="1">
      <alignment horizontal="left" indent="1"/>
    </xf>
    <xf numFmtId="9" fontId="16" fillId="6" borderId="0" xfId="2" applyFont="1" applyFill="1"/>
    <xf numFmtId="9" fontId="16" fillId="6" borderId="20" xfId="2" applyFont="1" applyFill="1" applyBorder="1"/>
    <xf numFmtId="164" fontId="8" fillId="0" borderId="19" xfId="1" applyNumberFormat="1" applyFont="1" applyBorder="1" applyAlignment="1">
      <alignment horizontal="left" indent="1"/>
    </xf>
    <xf numFmtId="5" fontId="8" fillId="0" borderId="20" xfId="1" applyNumberFormat="1" applyFont="1" applyBorder="1"/>
    <xf numFmtId="164" fontId="11" fillId="0" borderId="21" xfId="1" applyNumberFormat="1" applyFont="1" applyBorder="1"/>
    <xf numFmtId="5" fontId="11" fillId="0" borderId="22" xfId="1" applyNumberFormat="1" applyFont="1" applyBorder="1"/>
    <xf numFmtId="5" fontId="11" fillId="0" borderId="23" xfId="1" applyNumberFormat="1" applyFont="1" applyBorder="1"/>
    <xf numFmtId="5" fontId="8" fillId="0" borderId="5" xfId="1" applyNumberFormat="1" applyFont="1" applyBorder="1"/>
    <xf numFmtId="0" fontId="11" fillId="5" borderId="24" xfId="0" applyFont="1" applyFill="1" applyBorder="1"/>
    <xf numFmtId="0" fontId="11" fillId="5" borderId="25" xfId="0" applyFont="1" applyFill="1" applyBorder="1"/>
    <xf numFmtId="5" fontId="11" fillId="5" borderId="26" xfId="0" applyNumberFormat="1" applyFont="1" applyFill="1" applyBorder="1"/>
    <xf numFmtId="5" fontId="11" fillId="5" borderId="27" xfId="0" applyNumberFormat="1" applyFont="1" applyFill="1" applyBorder="1"/>
    <xf numFmtId="164" fontId="8" fillId="0" borderId="28" xfId="1" applyNumberFormat="1" applyFont="1" applyBorder="1" applyAlignment="1">
      <alignment horizontal="left" indent="1"/>
    </xf>
    <xf numFmtId="5" fontId="8" fillId="0" borderId="29" xfId="1" applyNumberFormat="1" applyFont="1" applyBorder="1"/>
    <xf numFmtId="0" fontId="8" fillId="0" borderId="0" xfId="0" applyFont="1" applyAlignment="1">
      <alignment wrapText="1"/>
    </xf>
    <xf numFmtId="164" fontId="8" fillId="0" borderId="28" xfId="1" applyNumberFormat="1" applyFont="1" applyBorder="1" applyAlignment="1">
      <alignment horizontal="left" wrapText="1" indent="1"/>
    </xf>
    <xf numFmtId="5" fontId="8" fillId="0" borderId="0" xfId="1" applyNumberFormat="1" applyFont="1" applyAlignment="1">
      <alignment vertical="center" wrapText="1"/>
    </xf>
    <xf numFmtId="5" fontId="8" fillId="0" borderId="29" xfId="1" applyNumberFormat="1" applyFont="1" applyBorder="1" applyAlignment="1">
      <alignment vertical="center" wrapText="1"/>
    </xf>
    <xf numFmtId="164" fontId="8" fillId="0" borderId="28" xfId="1" applyNumberFormat="1" applyFont="1" applyBorder="1"/>
    <xf numFmtId="164" fontId="11" fillId="0" borderId="30" xfId="1" applyNumberFormat="1" applyFont="1" applyBorder="1"/>
    <xf numFmtId="5" fontId="11" fillId="0" borderId="31" xfId="1" applyNumberFormat="1" applyFont="1" applyBorder="1"/>
    <xf numFmtId="5" fontId="11" fillId="0" borderId="0" xfId="1" applyNumberFormat="1" applyFont="1"/>
    <xf numFmtId="5" fontId="11" fillId="0" borderId="5" xfId="1" applyNumberFormat="1" applyFont="1" applyBorder="1"/>
    <xf numFmtId="164" fontId="17" fillId="0" borderId="0" xfId="1" quotePrefix="1" applyNumberFormat="1" applyFont="1" applyAlignment="1">
      <alignment horizontal="left" indent="1"/>
    </xf>
    <xf numFmtId="9" fontId="17" fillId="0" borderId="0" xfId="2" applyFont="1"/>
    <xf numFmtId="9" fontId="17" fillId="0" borderId="5" xfId="2" applyFont="1" applyBorder="1"/>
    <xf numFmtId="0" fontId="12" fillId="3" borderId="32" xfId="0" applyFont="1" applyFill="1" applyBorder="1" applyAlignment="1">
      <alignment horizontal="left" vertical="center"/>
    </xf>
    <xf numFmtId="0" fontId="13" fillId="3" borderId="33" xfId="0" applyFont="1" applyFill="1" applyBorder="1" applyAlignment="1">
      <alignment horizontal="center" vertical="center"/>
    </xf>
    <xf numFmtId="6" fontId="18" fillId="0" borderId="34" xfId="1" applyNumberFormat="1" applyFont="1" applyBorder="1" applyAlignment="1">
      <alignment vertical="center"/>
    </xf>
    <xf numFmtId="164" fontId="18" fillId="0" borderId="35" xfId="1" applyNumberFormat="1" applyFont="1" applyBorder="1" applyAlignment="1">
      <alignment vertical="center"/>
    </xf>
    <xf numFmtId="10" fontId="0" fillId="0" borderId="0" xfId="0" applyNumberFormat="1"/>
    <xf numFmtId="4" fontId="0" fillId="0" borderId="0" xfId="0" applyNumberFormat="1"/>
    <xf numFmtId="0" fontId="2" fillId="8" borderId="36" xfId="0" applyFont="1" applyFill="1" applyBorder="1" applyAlignment="1">
      <alignment horizontal="center" vertical="center"/>
    </xf>
    <xf numFmtId="0" fontId="2" fillId="8" borderId="36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36" xfId="0" applyBorder="1" applyAlignment="1">
      <alignment horizontal="center" vertical="center"/>
    </xf>
    <xf numFmtId="0" fontId="0" fillId="0" borderId="36" xfId="0" applyBorder="1" applyAlignment="1">
      <alignment vertical="center"/>
    </xf>
    <xf numFmtId="4" fontId="0" fillId="0" borderId="36" xfId="0" applyNumberFormat="1" applyBorder="1" applyAlignment="1">
      <alignment horizontal="center" vertical="center"/>
    </xf>
    <xf numFmtId="0" fontId="20" fillId="7" borderId="3" xfId="0" applyFont="1" applyFill="1" applyBorder="1" applyAlignment="1">
      <alignment horizontal="center" vertical="center" wrapText="1"/>
    </xf>
    <xf numFmtId="0" fontId="20" fillId="7" borderId="37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0" fillId="0" borderId="36" xfId="0" applyBorder="1"/>
    <xf numFmtId="0" fontId="5" fillId="0" borderId="36" xfId="0" applyFont="1" applyBorder="1" applyAlignment="1">
      <alignment horizontal="center" vertical="center" wrapText="1"/>
    </xf>
    <xf numFmtId="0" fontId="21" fillId="0" borderId="36" xfId="0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0" fontId="25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4" fillId="2" borderId="36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14" fontId="0" fillId="0" borderId="36" xfId="0" applyNumberFormat="1" applyBorder="1" applyAlignment="1">
      <alignment horizontal="center" vertical="center"/>
    </xf>
    <xf numFmtId="164" fontId="8" fillId="0" borderId="0" xfId="1" applyNumberFormat="1" applyFont="1" applyBorder="1" applyAlignment="1">
      <alignment horizontal="left" wrapText="1" indent="1"/>
    </xf>
    <xf numFmtId="5" fontId="8" fillId="0" borderId="0" xfId="1" applyNumberFormat="1" applyFont="1" applyBorder="1" applyAlignment="1">
      <alignment vertical="center" wrapText="1"/>
    </xf>
    <xf numFmtId="164" fontId="11" fillId="6" borderId="36" xfId="1" applyNumberFormat="1" applyFont="1" applyFill="1" applyBorder="1"/>
    <xf numFmtId="164" fontId="15" fillId="6" borderId="36" xfId="1" quotePrefix="1" applyNumberFormat="1" applyFont="1" applyFill="1" applyBorder="1" applyAlignment="1">
      <alignment horizontal="left" indent="1"/>
    </xf>
    <xf numFmtId="164" fontId="8" fillId="0" borderId="36" xfId="1" applyNumberFormat="1" applyFont="1" applyBorder="1" applyAlignment="1">
      <alignment horizontal="left" indent="1"/>
    </xf>
    <xf numFmtId="164" fontId="8" fillId="0" borderId="36" xfId="1" applyNumberFormat="1" applyFont="1" applyBorder="1" applyAlignment="1">
      <alignment horizontal="left" wrapText="1" indent="1"/>
    </xf>
    <xf numFmtId="164" fontId="8" fillId="0" borderId="36" xfId="1" applyNumberFormat="1" applyFont="1" applyBorder="1"/>
    <xf numFmtId="164" fontId="11" fillId="0" borderId="36" xfId="1" applyNumberFormat="1" applyFont="1" applyBorder="1"/>
    <xf numFmtId="164" fontId="11" fillId="13" borderId="36" xfId="1" applyNumberFormat="1" applyFont="1" applyFill="1" applyBorder="1"/>
    <xf numFmtId="164" fontId="11" fillId="0" borderId="36" xfId="1" applyNumberFormat="1" applyFont="1" applyBorder="1" applyAlignment="1">
      <alignment horizontal="left" indent="1"/>
    </xf>
    <xf numFmtId="164" fontId="11" fillId="0" borderId="36" xfId="1" applyNumberFormat="1" applyFont="1" applyBorder="1" applyAlignment="1">
      <alignment horizontal="left" wrapText="1" indent="1"/>
    </xf>
    <xf numFmtId="164" fontId="15" fillId="14" borderId="36" xfId="1" quotePrefix="1" applyNumberFormat="1" applyFont="1" applyFill="1" applyBorder="1" applyAlignment="1">
      <alignment horizontal="left" indent="1"/>
    </xf>
    <xf numFmtId="0" fontId="0" fillId="6" borderId="36" xfId="0" applyFill="1" applyBorder="1"/>
    <xf numFmtId="0" fontId="0" fillId="6" borderId="36" xfId="0" applyFill="1" applyBorder="1" applyAlignment="1">
      <alignment horizontal="left" vertical="center"/>
    </xf>
    <xf numFmtId="2" fontId="0" fillId="6" borderId="36" xfId="0" applyNumberFormat="1" applyFill="1" applyBorder="1" applyAlignment="1">
      <alignment horizontal="center" vertical="center"/>
    </xf>
    <xf numFmtId="2" fontId="2" fillId="6" borderId="36" xfId="0" applyNumberFormat="1" applyFont="1" applyFill="1" applyBorder="1" applyAlignment="1">
      <alignment horizontal="center" vertical="center"/>
    </xf>
    <xf numFmtId="43" fontId="2" fillId="6" borderId="36" xfId="4" applyFont="1" applyFill="1" applyBorder="1" applyAlignment="1">
      <alignment vertical="center"/>
    </xf>
    <xf numFmtId="0" fontId="0" fillId="6" borderId="36" xfId="0" applyFill="1" applyBorder="1" applyAlignment="1">
      <alignment horizontal="left" vertical="center" wrapText="1"/>
    </xf>
    <xf numFmtId="43" fontId="2" fillId="6" borderId="36" xfId="4" applyFont="1" applyFill="1" applyBorder="1" applyAlignment="1">
      <alignment horizontal="center" vertical="center"/>
    </xf>
    <xf numFmtId="0" fontId="11" fillId="6" borderId="36" xfId="0" applyFont="1" applyFill="1" applyBorder="1" applyAlignment="1">
      <alignment horizontal="center" vertical="center"/>
    </xf>
    <xf numFmtId="0" fontId="11" fillId="13" borderId="36" xfId="0" applyFont="1" applyFill="1" applyBorder="1" applyAlignment="1">
      <alignment horizontal="center" vertical="center"/>
    </xf>
    <xf numFmtId="165" fontId="2" fillId="6" borderId="36" xfId="0" applyNumberFormat="1" applyFont="1" applyFill="1" applyBorder="1"/>
    <xf numFmtId="0" fontId="11" fillId="8" borderId="36" xfId="0" applyFont="1" applyFill="1" applyBorder="1" applyAlignment="1">
      <alignment horizontal="center" vertical="center"/>
    </xf>
    <xf numFmtId="0" fontId="28" fillId="0" borderId="36" xfId="0" applyFont="1" applyBorder="1" applyAlignment="1">
      <alignment horizontal="center" vertical="center" wrapText="1"/>
    </xf>
    <xf numFmtId="14" fontId="28" fillId="0" borderId="36" xfId="0" applyNumberFormat="1" applyFont="1" applyBorder="1" applyAlignment="1">
      <alignment horizontal="center" vertical="center" wrapText="1"/>
    </xf>
    <xf numFmtId="43" fontId="0" fillId="0" borderId="36" xfId="4" applyFont="1" applyBorder="1"/>
    <xf numFmtId="43" fontId="2" fillId="0" borderId="36" xfId="4" applyFont="1" applyBorder="1"/>
    <xf numFmtId="166" fontId="0" fillId="0" borderId="36" xfId="4" applyNumberFormat="1" applyFont="1" applyBorder="1"/>
    <xf numFmtId="0" fontId="29" fillId="0" borderId="36" xfId="0" applyFont="1" applyBorder="1" applyAlignment="1">
      <alignment horizontal="center" vertical="center"/>
    </xf>
    <xf numFmtId="0" fontId="30" fillId="0" borderId="36" xfId="0" applyFont="1" applyBorder="1" applyAlignment="1">
      <alignment horizontal="center" vertical="center" wrapText="1"/>
    </xf>
    <xf numFmtId="0" fontId="32" fillId="0" borderId="39" xfId="0" applyFont="1" applyBorder="1" applyAlignment="1">
      <alignment horizontal="center" vertical="center" wrapText="1"/>
    </xf>
    <xf numFmtId="14" fontId="32" fillId="0" borderId="39" xfId="0" applyNumberFormat="1" applyFont="1" applyBorder="1" applyAlignment="1">
      <alignment horizontal="center" vertical="center" wrapText="1"/>
    </xf>
    <xf numFmtId="0" fontId="33" fillId="0" borderId="39" xfId="0" applyFont="1" applyBorder="1" applyAlignment="1">
      <alignment horizontal="center" vertical="center" wrapText="1"/>
    </xf>
    <xf numFmtId="0" fontId="34" fillId="0" borderId="39" xfId="0" applyFont="1" applyBorder="1" applyAlignment="1">
      <alignment horizontal="center" vertical="center" wrapText="1"/>
    </xf>
    <xf numFmtId="0" fontId="35" fillId="0" borderId="39" xfId="0" applyFont="1" applyBorder="1" applyAlignment="1">
      <alignment horizontal="center" vertical="center"/>
    </xf>
    <xf numFmtId="4" fontId="32" fillId="0" borderId="39" xfId="0" applyNumberFormat="1" applyFont="1" applyBorder="1" applyAlignment="1">
      <alignment horizontal="center" vertical="center"/>
    </xf>
    <xf numFmtId="0" fontId="35" fillId="0" borderId="39" xfId="0" applyFont="1" applyBorder="1" applyAlignment="1">
      <alignment horizontal="center" vertical="center" wrapText="1"/>
    </xf>
    <xf numFmtId="165" fontId="0" fillId="0" borderId="0" xfId="0" applyNumberFormat="1"/>
    <xf numFmtId="0" fontId="21" fillId="16" borderId="43" xfId="0" applyFont="1" applyFill="1" applyBorder="1" applyAlignment="1">
      <alignment horizontal="center" vertical="center" wrapText="1"/>
    </xf>
    <xf numFmtId="14" fontId="21" fillId="16" borderId="43" xfId="0" applyNumberFormat="1" applyFont="1" applyFill="1" applyBorder="1" applyAlignment="1">
      <alignment horizontal="center" vertical="center" wrapText="1"/>
    </xf>
    <xf numFmtId="2" fontId="21" fillId="16" borderId="43" xfId="0" applyNumberFormat="1" applyFont="1" applyFill="1" applyBorder="1" applyAlignment="1">
      <alignment horizontal="center" vertical="center" wrapText="1"/>
    </xf>
    <xf numFmtId="0" fontId="21" fillId="16" borderId="44" xfId="0" applyFont="1" applyFill="1" applyBorder="1" applyAlignment="1">
      <alignment horizontal="center" vertical="center" wrapText="1"/>
    </xf>
    <xf numFmtId="0" fontId="21" fillId="16" borderId="49" xfId="0" applyFont="1" applyFill="1" applyBorder="1" applyAlignment="1">
      <alignment horizontal="center" vertical="center" wrapText="1"/>
    </xf>
    <xf numFmtId="14" fontId="21" fillId="16" borderId="49" xfId="0" applyNumberFormat="1" applyFont="1" applyFill="1" applyBorder="1" applyAlignment="1">
      <alignment horizontal="center" vertical="center" wrapText="1"/>
    </xf>
    <xf numFmtId="0" fontId="21" fillId="16" borderId="50" xfId="0" applyFont="1" applyFill="1" applyBorder="1" applyAlignment="1">
      <alignment horizontal="center" vertical="center" wrapText="1"/>
    </xf>
    <xf numFmtId="0" fontId="5" fillId="18" borderId="1" xfId="0" applyFont="1" applyFill="1" applyBorder="1" applyAlignment="1">
      <alignment vertical="center" wrapText="1"/>
    </xf>
    <xf numFmtId="3" fontId="5" fillId="18" borderId="2" xfId="0" applyNumberFormat="1" applyFont="1" applyFill="1" applyBorder="1" applyAlignment="1">
      <alignment horizontal="center" vertical="center" wrapText="1"/>
    </xf>
    <xf numFmtId="0" fontId="5" fillId="18" borderId="2" xfId="0" applyFont="1" applyFill="1" applyBorder="1" applyAlignment="1">
      <alignment horizontal="center" vertical="center" wrapText="1"/>
    </xf>
    <xf numFmtId="0" fontId="5" fillId="18" borderId="2" xfId="0" applyFont="1" applyFill="1" applyBorder="1" applyAlignment="1">
      <alignment vertical="center" wrapText="1"/>
    </xf>
    <xf numFmtId="3" fontId="31" fillId="18" borderId="2" xfId="0" applyNumberFormat="1" applyFont="1" applyFill="1" applyBorder="1" applyAlignment="1">
      <alignment horizontal="center" vertical="center" wrapText="1"/>
    </xf>
    <xf numFmtId="0" fontId="0" fillId="14" borderId="36" xfId="0" applyFill="1" applyBorder="1" applyAlignment="1">
      <alignment horizontal="center" vertical="center"/>
    </xf>
    <xf numFmtId="0" fontId="5" fillId="14" borderId="36" xfId="0" applyFont="1" applyFill="1" applyBorder="1" applyAlignment="1">
      <alignment horizontal="center" vertical="center" wrapText="1"/>
    </xf>
    <xf numFmtId="4" fontId="0" fillId="14" borderId="36" xfId="0" applyNumberFormat="1" applyFill="1" applyBorder="1" applyAlignment="1">
      <alignment horizontal="center" vertical="center"/>
    </xf>
    <xf numFmtId="14" fontId="0" fillId="14" borderId="36" xfId="0" applyNumberFormat="1" applyFill="1" applyBorder="1" applyAlignment="1">
      <alignment horizontal="center" vertical="center"/>
    </xf>
    <xf numFmtId="0" fontId="21" fillId="14" borderId="36" xfId="0" applyFont="1" applyFill="1" applyBorder="1" applyAlignment="1">
      <alignment horizontal="center" vertical="center" wrapText="1"/>
    </xf>
    <xf numFmtId="0" fontId="23" fillId="14" borderId="36" xfId="0" applyFont="1" applyFill="1" applyBorder="1" applyAlignment="1">
      <alignment horizontal="center" vertical="center" wrapText="1"/>
    </xf>
    <xf numFmtId="0" fontId="0" fillId="14" borderId="36" xfId="0" applyFill="1" applyBorder="1" applyAlignment="1">
      <alignment vertical="center"/>
    </xf>
    <xf numFmtId="4" fontId="2" fillId="14" borderId="36" xfId="0" applyNumberFormat="1" applyFont="1" applyFill="1" applyBorder="1" applyAlignment="1">
      <alignment horizontal="center" vertical="center"/>
    </xf>
    <xf numFmtId="43" fontId="28" fillId="0" borderId="36" xfId="4" applyFont="1" applyBorder="1" applyAlignment="1">
      <alignment horizontal="center" vertical="center" wrapText="1"/>
    </xf>
    <xf numFmtId="0" fontId="5" fillId="0" borderId="54" xfId="0" applyFont="1" applyBorder="1" applyAlignment="1">
      <alignment vertical="center" wrapText="1"/>
    </xf>
    <xf numFmtId="0" fontId="5" fillId="0" borderId="53" xfId="0" applyFont="1" applyBorder="1" applyAlignment="1">
      <alignment horizontal="center" vertical="center" wrapText="1"/>
    </xf>
    <xf numFmtId="0" fontId="3" fillId="15" borderId="36" xfId="0" applyFont="1" applyFill="1" applyBorder="1" applyAlignment="1">
      <alignment horizontal="center" vertical="center" wrapText="1"/>
    </xf>
    <xf numFmtId="0" fontId="2" fillId="15" borderId="36" xfId="0" applyFont="1" applyFill="1" applyBorder="1" applyAlignment="1">
      <alignment horizontal="center" vertical="center"/>
    </xf>
    <xf numFmtId="165" fontId="2" fillId="15" borderId="36" xfId="0" applyNumberFormat="1" applyFont="1" applyFill="1" applyBorder="1" applyAlignment="1">
      <alignment horizontal="center" vertical="center"/>
    </xf>
    <xf numFmtId="165" fontId="0" fillId="15" borderId="36" xfId="0" applyNumberFormat="1" applyFill="1" applyBorder="1" applyAlignment="1">
      <alignment horizontal="center" vertical="center"/>
    </xf>
    <xf numFmtId="0" fontId="24" fillId="2" borderId="56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0" xfId="0" applyFont="1"/>
    <xf numFmtId="0" fontId="0" fillId="0" borderId="38" xfId="0" applyBorder="1"/>
    <xf numFmtId="43" fontId="0" fillId="0" borderId="0" xfId="0" applyNumberFormat="1"/>
    <xf numFmtId="43" fontId="2" fillId="0" borderId="0" xfId="4" applyFont="1"/>
    <xf numFmtId="0" fontId="21" fillId="16" borderId="4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18" borderId="55" xfId="0" applyFont="1" applyFill="1" applyBorder="1" applyAlignment="1">
      <alignment vertical="center" wrapText="1"/>
    </xf>
    <xf numFmtId="0" fontId="27" fillId="10" borderId="53" xfId="0" applyFont="1" applyFill="1" applyBorder="1" applyAlignment="1">
      <alignment horizontal="center" vertical="center" wrapText="1"/>
    </xf>
    <xf numFmtId="0" fontId="27" fillId="10" borderId="37" xfId="0" applyFont="1" applyFill="1" applyBorder="1" applyAlignment="1">
      <alignment horizontal="center" vertical="center" wrapText="1"/>
    </xf>
    <xf numFmtId="14" fontId="27" fillId="10" borderId="37" xfId="0" applyNumberFormat="1" applyFont="1" applyFill="1" applyBorder="1" applyAlignment="1">
      <alignment horizontal="center" vertical="center" wrapText="1"/>
    </xf>
    <xf numFmtId="14" fontId="37" fillId="10" borderId="37" xfId="0" applyNumberFormat="1" applyFont="1" applyFill="1" applyBorder="1" applyAlignment="1">
      <alignment horizontal="center" vertical="center" wrapText="1"/>
    </xf>
    <xf numFmtId="0" fontId="0" fillId="0" borderId="39" xfId="0" applyBorder="1"/>
    <xf numFmtId="0" fontId="5" fillId="0" borderId="36" xfId="0" applyFont="1" applyBorder="1" applyAlignment="1">
      <alignment vertical="center" wrapText="1"/>
    </xf>
    <xf numFmtId="43" fontId="5" fillId="0" borderId="36" xfId="4" applyFont="1" applyBorder="1" applyAlignment="1">
      <alignment vertical="center" wrapText="1"/>
    </xf>
    <xf numFmtId="43" fontId="3" fillId="0" borderId="36" xfId="4" applyFont="1" applyBorder="1" applyAlignment="1">
      <alignment vertical="center" wrapText="1"/>
    </xf>
    <xf numFmtId="3" fontId="5" fillId="0" borderId="36" xfId="0" applyNumberFormat="1" applyFont="1" applyBorder="1" applyAlignment="1">
      <alignment horizontal="center" vertical="center" wrapText="1"/>
    </xf>
    <xf numFmtId="0" fontId="5" fillId="9" borderId="36" xfId="0" applyFont="1" applyFill="1" applyBorder="1" applyAlignment="1">
      <alignment horizontal="center" vertical="center" wrapText="1"/>
    </xf>
    <xf numFmtId="3" fontId="5" fillId="14" borderId="36" xfId="0" applyNumberFormat="1" applyFont="1" applyFill="1" applyBorder="1" applyAlignment="1">
      <alignment horizontal="center" vertical="center" wrapText="1"/>
    </xf>
    <xf numFmtId="43" fontId="5" fillId="0" borderId="36" xfId="4" applyFont="1" applyBorder="1" applyAlignment="1">
      <alignment horizontal="center" vertical="center" wrapText="1"/>
    </xf>
    <xf numFmtId="43" fontId="5" fillId="17" borderId="36" xfId="4" applyFont="1" applyFill="1" applyBorder="1" applyAlignment="1">
      <alignment horizontal="center" vertical="center" wrapText="1"/>
    </xf>
    <xf numFmtId="3" fontId="0" fillId="0" borderId="36" xfId="0" applyNumberFormat="1" applyBorder="1" applyAlignment="1">
      <alignment horizontal="center" vertical="center"/>
    </xf>
    <xf numFmtId="0" fontId="0" fillId="9" borderId="36" xfId="0" applyFill="1" applyBorder="1"/>
    <xf numFmtId="43" fontId="2" fillId="0" borderId="36" xfId="4" applyFont="1" applyBorder="1" applyAlignment="1">
      <alignment vertical="center"/>
    </xf>
    <xf numFmtId="0" fontId="5" fillId="9" borderId="53" xfId="0" applyFont="1" applyFill="1" applyBorder="1" applyAlignment="1">
      <alignment horizontal="center" vertical="center" wrapText="1"/>
    </xf>
    <xf numFmtId="0" fontId="5" fillId="18" borderId="53" xfId="0" applyFont="1" applyFill="1" applyBorder="1" applyAlignment="1">
      <alignment horizontal="center" vertical="center" wrapText="1"/>
    </xf>
    <xf numFmtId="0" fontId="5" fillId="18" borderId="53" xfId="0" applyFont="1" applyFill="1" applyBorder="1" applyAlignment="1">
      <alignment vertical="center" wrapText="1"/>
    </xf>
    <xf numFmtId="0" fontId="5" fillId="18" borderId="0" xfId="0" applyFont="1" applyFill="1" applyAlignment="1">
      <alignment vertical="center" wrapText="1"/>
    </xf>
    <xf numFmtId="3" fontId="5" fillId="9" borderId="36" xfId="0" applyNumberFormat="1" applyFont="1" applyFill="1" applyBorder="1" applyAlignment="1">
      <alignment horizontal="center" vertical="center" wrapText="1"/>
    </xf>
    <xf numFmtId="3" fontId="19" fillId="9" borderId="36" xfId="0" applyNumberFormat="1" applyFont="1" applyFill="1" applyBorder="1" applyAlignment="1">
      <alignment horizontal="center" vertical="center" wrapText="1"/>
    </xf>
    <xf numFmtId="43" fontId="3" fillId="0" borderId="36" xfId="4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0" fillId="19" borderId="36" xfId="0" applyNumberFormat="1" applyFill="1" applyBorder="1" applyAlignment="1">
      <alignment horizontal="center" vertical="center"/>
    </xf>
    <xf numFmtId="0" fontId="0" fillId="19" borderId="36" xfId="0" applyFill="1" applyBorder="1" applyAlignment="1">
      <alignment horizontal="center" vertical="center"/>
    </xf>
    <xf numFmtId="0" fontId="2" fillId="0" borderId="36" xfId="0" applyFont="1" applyBorder="1"/>
    <xf numFmtId="0" fontId="0" fillId="20" borderId="36" xfId="0" applyFill="1" applyBorder="1" applyAlignment="1">
      <alignment horizontal="center" vertical="center"/>
    </xf>
    <xf numFmtId="0" fontId="0" fillId="20" borderId="36" xfId="0" applyFill="1" applyBorder="1" applyAlignment="1">
      <alignment horizontal="center"/>
    </xf>
    <xf numFmtId="0" fontId="0" fillId="21" borderId="36" xfId="0" applyFill="1" applyBorder="1" applyAlignment="1">
      <alignment horizontal="center" vertical="center"/>
    </xf>
    <xf numFmtId="0" fontId="0" fillId="21" borderId="36" xfId="0" applyFill="1" applyBorder="1" applyAlignment="1">
      <alignment horizontal="center"/>
    </xf>
    <xf numFmtId="0" fontId="38" fillId="20" borderId="36" xfId="0" applyFont="1" applyFill="1" applyBorder="1" applyAlignment="1">
      <alignment horizontal="center" vertical="center" wrapText="1"/>
    </xf>
    <xf numFmtId="0" fontId="38" fillId="21" borderId="36" xfId="0" applyFont="1" applyFill="1" applyBorder="1" applyAlignment="1">
      <alignment horizontal="center" vertical="center"/>
    </xf>
    <xf numFmtId="0" fontId="38" fillId="19" borderId="36" xfId="0" applyFont="1" applyFill="1" applyBorder="1" applyAlignment="1">
      <alignment horizontal="center" vertical="center"/>
    </xf>
    <xf numFmtId="14" fontId="0" fillId="20" borderId="36" xfId="0" applyNumberFormat="1" applyFill="1" applyBorder="1" applyAlignment="1">
      <alignment horizontal="center" vertical="center"/>
    </xf>
    <xf numFmtId="14" fontId="0" fillId="21" borderId="36" xfId="0" applyNumberForma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43" fontId="5" fillId="22" borderId="36" xfId="4" applyFont="1" applyFill="1" applyBorder="1" applyAlignment="1">
      <alignment vertical="center" wrapText="1"/>
    </xf>
    <xf numFmtId="43" fontId="0" fillId="22" borderId="36" xfId="4" applyFont="1" applyFill="1" applyBorder="1"/>
    <xf numFmtId="0" fontId="0" fillId="22" borderId="36" xfId="0" applyFill="1" applyBorder="1"/>
    <xf numFmtId="165" fontId="0" fillId="5" borderId="36" xfId="0" applyNumberFormat="1" applyFill="1" applyBorder="1" applyAlignment="1">
      <alignment horizontal="center" vertical="center"/>
    </xf>
    <xf numFmtId="0" fontId="39" fillId="0" borderId="36" xfId="0" applyFont="1" applyBorder="1" applyAlignment="1">
      <alignment horizontal="center" vertical="center" wrapText="1"/>
    </xf>
    <xf numFmtId="0" fontId="0" fillId="0" borderId="57" xfId="0" applyBorder="1"/>
    <xf numFmtId="0" fontId="0" fillId="0" borderId="60" xfId="0" applyBorder="1"/>
    <xf numFmtId="0" fontId="0" fillId="0" borderId="61" xfId="0" applyBorder="1"/>
    <xf numFmtId="0" fontId="0" fillId="23" borderId="36" xfId="0" applyFill="1" applyBorder="1"/>
    <xf numFmtId="43" fontId="1" fillId="0" borderId="36" xfId="4" applyFont="1" applyBorder="1" applyAlignment="1">
      <alignment vertical="center"/>
    </xf>
    <xf numFmtId="43" fontId="0" fillId="0" borderId="36" xfId="4" applyFont="1" applyBorder="1" applyAlignment="1">
      <alignment horizontal="center" vertical="center"/>
    </xf>
    <xf numFmtId="0" fontId="21" fillId="16" borderId="42" xfId="0" applyFont="1" applyFill="1" applyBorder="1" applyAlignment="1">
      <alignment horizontal="center" vertical="center" wrapText="1"/>
    </xf>
    <xf numFmtId="165" fontId="2" fillId="15" borderId="57" xfId="0" applyNumberFormat="1" applyFont="1" applyFill="1" applyBorder="1" applyAlignment="1">
      <alignment horizontal="center" vertical="center"/>
    </xf>
    <xf numFmtId="165" fontId="2" fillId="15" borderId="58" xfId="0" applyNumberFormat="1" applyFont="1" applyFill="1" applyBorder="1" applyAlignment="1">
      <alignment horizontal="center" vertical="center"/>
    </xf>
    <xf numFmtId="165" fontId="2" fillId="15" borderId="59" xfId="0" applyNumberFormat="1" applyFont="1" applyFill="1" applyBorder="1" applyAlignment="1">
      <alignment horizontal="center" vertical="center"/>
    </xf>
    <xf numFmtId="0" fontId="3" fillId="12" borderId="62" xfId="0" applyFont="1" applyFill="1" applyBorder="1" applyAlignment="1">
      <alignment horizontal="center" vertical="center" wrapText="1"/>
    </xf>
    <xf numFmtId="0" fontId="3" fillId="12" borderId="63" xfId="0" applyFont="1" applyFill="1" applyBorder="1" applyAlignment="1">
      <alignment horizontal="center" vertical="center" wrapText="1"/>
    </xf>
    <xf numFmtId="0" fontId="3" fillId="12" borderId="64" xfId="0" applyFont="1" applyFill="1" applyBorder="1" applyAlignment="1">
      <alignment horizontal="center" vertical="center" wrapText="1"/>
    </xf>
    <xf numFmtId="0" fontId="3" fillId="11" borderId="65" xfId="0" applyFont="1" applyFill="1" applyBorder="1" applyAlignment="1">
      <alignment horizontal="center" vertical="center" wrapText="1"/>
    </xf>
    <xf numFmtId="0" fontId="3" fillId="11" borderId="66" xfId="0" applyFont="1" applyFill="1" applyBorder="1" applyAlignment="1">
      <alignment horizontal="center" vertical="center" wrapText="1"/>
    </xf>
    <xf numFmtId="0" fontId="3" fillId="11" borderId="67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3" fillId="5" borderId="66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21" fillId="16" borderId="42" xfId="0" applyFont="1" applyFill="1" applyBorder="1" applyAlignment="1">
      <alignment horizontal="center" vertical="center" wrapText="1"/>
    </xf>
    <xf numFmtId="0" fontId="21" fillId="16" borderId="48" xfId="0" applyFont="1" applyFill="1" applyBorder="1" applyAlignment="1">
      <alignment horizontal="center" vertical="center" wrapText="1"/>
    </xf>
    <xf numFmtId="0" fontId="21" fillId="16" borderId="51" xfId="0" applyFont="1" applyFill="1" applyBorder="1" applyAlignment="1">
      <alignment horizontal="center" vertical="center" wrapText="1"/>
    </xf>
    <xf numFmtId="0" fontId="21" fillId="16" borderId="52" xfId="0" applyFont="1" applyFill="1" applyBorder="1" applyAlignment="1">
      <alignment horizontal="center" vertical="center" wrapText="1"/>
    </xf>
    <xf numFmtId="0" fontId="21" fillId="16" borderId="43" xfId="0" applyFont="1" applyFill="1" applyBorder="1" applyAlignment="1">
      <alignment horizontal="center" vertical="center" wrapText="1"/>
    </xf>
    <xf numFmtId="0" fontId="21" fillId="16" borderId="49" xfId="0" applyFont="1" applyFill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14" borderId="36" xfId="0" applyFont="1" applyFill="1" applyBorder="1" applyAlignment="1">
      <alignment horizontal="center" vertical="center"/>
    </xf>
    <xf numFmtId="0" fontId="0" fillId="14" borderId="36" xfId="0" applyFill="1" applyBorder="1" applyAlignment="1">
      <alignment horizontal="center"/>
    </xf>
    <xf numFmtId="0" fontId="38" fillId="14" borderId="36" xfId="0" applyFont="1" applyFill="1" applyBorder="1" applyAlignment="1">
      <alignment horizontal="center" vertical="center" wrapText="1"/>
    </xf>
    <xf numFmtId="0" fontId="0" fillId="14" borderId="38" xfId="0" applyFill="1" applyBorder="1" applyAlignment="1">
      <alignment horizontal="center"/>
    </xf>
    <xf numFmtId="0" fontId="38" fillId="14" borderId="36" xfId="0" applyFont="1" applyFill="1" applyBorder="1" applyAlignment="1">
      <alignment horizontal="center" vertical="center"/>
    </xf>
    <xf numFmtId="0" fontId="0" fillId="14" borderId="38" xfId="0" applyFill="1" applyBorder="1" applyAlignment="1">
      <alignment horizontal="center" vertical="center"/>
    </xf>
    <xf numFmtId="0" fontId="38" fillId="14" borderId="38" xfId="0" applyFont="1" applyFill="1" applyBorder="1" applyAlignment="1">
      <alignment horizontal="center" vertical="center" wrapText="1"/>
    </xf>
    <xf numFmtId="0" fontId="40" fillId="0" borderId="41" xfId="0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 wrapText="1"/>
    </xf>
    <xf numFmtId="0" fontId="40" fillId="0" borderId="43" xfId="0" applyFont="1" applyBorder="1" applyAlignment="1">
      <alignment horizontal="center" vertical="center" wrapText="1"/>
    </xf>
    <xf numFmtId="14" fontId="40" fillId="0" borderId="43" xfId="0" applyNumberFormat="1" applyFont="1" applyBorder="1" applyAlignment="1">
      <alignment horizontal="center" vertical="center" wrapText="1"/>
    </xf>
    <xf numFmtId="0" fontId="40" fillId="0" borderId="42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0" fontId="40" fillId="0" borderId="45" xfId="0" applyFont="1" applyBorder="1" applyAlignment="1">
      <alignment horizontal="center" vertical="center" wrapText="1"/>
    </xf>
    <xf numFmtId="0" fontId="40" fillId="0" borderId="40" xfId="0" applyFont="1" applyBorder="1" applyAlignment="1">
      <alignment horizontal="center" vertical="center" wrapText="1"/>
    </xf>
    <xf numFmtId="0" fontId="40" fillId="0" borderId="36" xfId="0" applyFont="1" applyBorder="1" applyAlignment="1">
      <alignment horizontal="center" vertical="center" wrapText="1"/>
    </xf>
    <xf numFmtId="14" fontId="40" fillId="0" borderId="36" xfId="0" applyNumberFormat="1" applyFont="1" applyBorder="1" applyAlignment="1">
      <alignment horizontal="center" vertical="center" wrapText="1"/>
    </xf>
    <xf numFmtId="0" fontId="40" fillId="0" borderId="40" xfId="0" applyFont="1" applyBorder="1" applyAlignment="1">
      <alignment horizontal="center" vertical="center" wrapText="1"/>
    </xf>
    <xf numFmtId="0" fontId="40" fillId="0" borderId="46" xfId="0" applyFont="1" applyBorder="1" applyAlignment="1">
      <alignment horizontal="center" vertical="center" wrapText="1"/>
    </xf>
    <xf numFmtId="0" fontId="40" fillId="0" borderId="47" xfId="0" applyFont="1" applyBorder="1" applyAlignment="1">
      <alignment horizontal="center" vertical="center" wrapText="1"/>
    </xf>
    <xf numFmtId="0" fontId="40" fillId="0" borderId="48" xfId="0" applyFont="1" applyBorder="1" applyAlignment="1">
      <alignment horizontal="center" vertical="center" wrapText="1"/>
    </xf>
    <xf numFmtId="0" fontId="40" fillId="0" borderId="49" xfId="0" applyFont="1" applyBorder="1" applyAlignment="1">
      <alignment horizontal="center" vertical="center" wrapText="1"/>
    </xf>
    <xf numFmtId="14" fontId="41" fillId="0" borderId="49" xfId="0" applyNumberFormat="1" applyFont="1" applyBorder="1" applyAlignment="1">
      <alignment horizontal="center" vertical="center" wrapText="1"/>
    </xf>
    <xf numFmtId="0" fontId="41" fillId="0" borderId="49" xfId="0" applyFont="1" applyBorder="1" applyAlignment="1">
      <alignment horizontal="center" vertical="center" wrapText="1"/>
    </xf>
    <xf numFmtId="0" fontId="40" fillId="0" borderId="48" xfId="0" applyFont="1" applyBorder="1" applyAlignment="1">
      <alignment horizontal="center" vertical="center" wrapText="1"/>
    </xf>
    <xf numFmtId="0" fontId="40" fillId="0" borderId="50" xfId="0" applyFont="1" applyBorder="1" applyAlignment="1">
      <alignment horizontal="center" vertical="center" wrapText="1"/>
    </xf>
    <xf numFmtId="0" fontId="36" fillId="0" borderId="36" xfId="0" applyFont="1" applyBorder="1" applyAlignment="1">
      <alignment horizontal="center" vertical="center"/>
    </xf>
  </cellXfs>
  <cellStyles count="5">
    <cellStyle name="Komma" xfId="4" builtinId="3"/>
    <cellStyle name="Link" xfId="3" builtinId="8"/>
    <cellStyle name="Prozent" xfId="2" builtinId="5"/>
    <cellStyle name="Standard" xfId="0" builtinId="0"/>
    <cellStyle name="Währung" xfId="1" builtinId="4"/>
  </cellStyles>
  <dxfs count="1">
    <dxf>
      <font>
        <color theme="0"/>
      </font>
      <fill>
        <patternFill patternType="solid">
          <bgColor rgb="FFC00000"/>
        </patternFill>
      </fill>
    </dxf>
  </dxfs>
  <tableStyles count="0" defaultTableStyle="TableStyleMedium2" defaultPivotStyle="PivotStyleLight16"/>
  <colors>
    <mruColors>
      <color rgb="FFFFCC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8099C5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r>
              <a:rPr lang="fr-FR" sz="1600" b="1">
                <a:solidFill>
                  <a:srgbClr val="8099C5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Jahresübersicht</a:t>
            </a:r>
            <a:r>
              <a:rPr lang="fr-FR" sz="1600" b="1" baseline="0">
                <a:solidFill>
                  <a:srgbClr val="8099C5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 der Einnahmen, Ausgaben und Überschuss</a:t>
            </a:r>
            <a:endParaRPr lang="fr-FR" sz="1600" b="1">
              <a:solidFill>
                <a:srgbClr val="8099C5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8099C5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de-DE"/>
        </a:p>
      </c:txPr>
    </c:title>
    <c:autoTitleDeleted val="0"/>
    <c:plotArea>
      <c:layout>
        <c:manualLayout>
          <c:layoutTarget val="inner"/>
          <c:xMode val="edge"/>
          <c:yMode val="edge"/>
          <c:x val="5.5568229652277437E-2"/>
          <c:y val="8.3400501472680369E-2"/>
          <c:w val="0.93494091757320086"/>
          <c:h val="0.75022776714626782"/>
        </c:manualLayout>
      </c:layout>
      <c:lineChart>
        <c:grouping val="standard"/>
        <c:varyColors val="0"/>
        <c:ser>
          <c:idx val="0"/>
          <c:order val="0"/>
          <c:tx>
            <c:strRef>
              <c:f>'Einnahmen-Ausgaben'!$C$12</c:f>
              <c:strCache>
                <c:ptCount val="1"/>
                <c:pt idx="0">
                  <c:v> Gesamte Einnahmen 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diamond"/>
            <c:size val="11"/>
            <c:spPr>
              <a:solidFill>
                <a:schemeClr val="accent6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'Einnahmen-Ausgaben'!$D$6:$O$6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'Einnahmen-Ausgaben'!$D$12:$O$12</c:f>
              <c:numCache>
                <c:formatCode>"€"#,##0_);\("€"#,##0\)</c:formatCode>
                <c:ptCount val="12"/>
                <c:pt idx="0">
                  <c:v>4601</c:v>
                </c:pt>
                <c:pt idx="1">
                  <c:v>4119</c:v>
                </c:pt>
                <c:pt idx="2">
                  <c:v>2724</c:v>
                </c:pt>
                <c:pt idx="3">
                  <c:v>2675</c:v>
                </c:pt>
                <c:pt idx="4">
                  <c:v>2675</c:v>
                </c:pt>
                <c:pt idx="5">
                  <c:v>2675</c:v>
                </c:pt>
                <c:pt idx="6">
                  <c:v>2953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53-4134-9AE1-7644C57E0031}"/>
            </c:ext>
          </c:extLst>
        </c:ser>
        <c:ser>
          <c:idx val="1"/>
          <c:order val="1"/>
          <c:tx>
            <c:strRef>
              <c:f>'Einnahmen-Ausgaben'!$C$65</c:f>
              <c:strCache>
                <c:ptCount val="1"/>
                <c:pt idx="0">
                  <c:v> Gesamte Ausgaben </c:v>
                </c:pt>
              </c:strCache>
            </c:strRef>
          </c:tx>
          <c:spPr>
            <a:ln w="19050" cap="rnd">
              <a:solidFill>
                <a:srgbClr val="CC3300"/>
              </a:solidFill>
              <a:round/>
            </a:ln>
            <a:effectLst/>
          </c:spPr>
          <c:marker>
            <c:symbol val="diamond"/>
            <c:size val="12"/>
            <c:spPr>
              <a:solidFill>
                <a:srgbClr val="C00000"/>
              </a:solidFill>
              <a:ln w="9525">
                <a:noFill/>
              </a:ln>
              <a:effectLst/>
            </c:spPr>
          </c:marker>
          <c:dLbls>
            <c:dLbl>
              <c:idx val="11"/>
              <c:layout>
                <c:manualLayout>
                  <c:x val="-2.662207981338428E-2"/>
                  <c:y val="5.042700458613961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853-4134-9AE1-7644C57E003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'Einnahmen-Ausgaben'!$D$6:$O$6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'Einnahmen-Ausgaben'!$D$65:$O$65</c:f>
              <c:numCache>
                <c:formatCode>"€"#,##0_);\("€"#,##0\)</c:formatCode>
                <c:ptCount val="12"/>
                <c:pt idx="0">
                  <c:v>3788</c:v>
                </c:pt>
                <c:pt idx="1">
                  <c:v>4662</c:v>
                </c:pt>
                <c:pt idx="2">
                  <c:v>1645</c:v>
                </c:pt>
                <c:pt idx="3">
                  <c:v>1645</c:v>
                </c:pt>
                <c:pt idx="4">
                  <c:v>1645</c:v>
                </c:pt>
                <c:pt idx="5">
                  <c:v>1645</c:v>
                </c:pt>
                <c:pt idx="6">
                  <c:v>1775</c:v>
                </c:pt>
                <c:pt idx="7">
                  <c:v>0</c:v>
                </c:pt>
                <c:pt idx="8">
                  <c:v>0</c:v>
                </c:pt>
                <c:pt idx="9">
                  <c:v>60.91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53-4134-9AE1-7644C57E0031}"/>
            </c:ext>
          </c:extLst>
        </c:ser>
        <c:ser>
          <c:idx val="2"/>
          <c:order val="2"/>
          <c:tx>
            <c:strRef>
              <c:f>'Einnahmen-Ausgaben'!$B$69</c:f>
              <c:strCache>
                <c:ptCount val="1"/>
                <c:pt idx="0">
                  <c:v>Monatlicher Überschuss</c:v>
                </c:pt>
              </c:strCache>
            </c:strRef>
          </c:tx>
          <c:spPr>
            <a:ln w="19050" cap="rnd">
              <a:solidFill>
                <a:srgbClr val="8099C5"/>
              </a:solidFill>
              <a:round/>
            </a:ln>
            <a:effectLst/>
          </c:spPr>
          <c:marker>
            <c:symbol val="diamond"/>
            <c:size val="12"/>
            <c:spPr>
              <a:solidFill>
                <a:srgbClr val="8099C5"/>
              </a:solidFill>
              <a:ln w="9525">
                <a:noFill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t" anchorCtr="0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de-DE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'Einnahmen-Ausgaben'!$D$69:$O$69</c:f>
              <c:numCache>
                <c:formatCode>"€"#,##0_);[Red]\("€"#,##0\)</c:formatCode>
                <c:ptCount val="12"/>
                <c:pt idx="0">
                  <c:v>813</c:v>
                </c:pt>
                <c:pt idx="1">
                  <c:v>-543</c:v>
                </c:pt>
                <c:pt idx="2">
                  <c:v>1079</c:v>
                </c:pt>
                <c:pt idx="3">
                  <c:v>1030</c:v>
                </c:pt>
                <c:pt idx="4">
                  <c:v>1030</c:v>
                </c:pt>
                <c:pt idx="5">
                  <c:v>1030</c:v>
                </c:pt>
                <c:pt idx="6">
                  <c:v>1178</c:v>
                </c:pt>
                <c:pt idx="7">
                  <c:v>0</c:v>
                </c:pt>
                <c:pt idx="8">
                  <c:v>0</c:v>
                </c:pt>
                <c:pt idx="9">
                  <c:v>-60.91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853-4134-9AE1-7644C57E00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5118464"/>
        <c:axId val="115120000"/>
      </c:lineChart>
      <c:catAx>
        <c:axId val="11511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de-DE"/>
          </a:p>
        </c:txPr>
        <c:crossAx val="115120000"/>
        <c:crosses val="autoZero"/>
        <c:auto val="1"/>
        <c:lblAlgn val="ctr"/>
        <c:lblOffset val="100"/>
        <c:noMultiLvlLbl val="0"/>
      </c:catAx>
      <c:valAx>
        <c:axId val="115120000"/>
        <c:scaling>
          <c:orientation val="minMax"/>
        </c:scaling>
        <c:delete val="0"/>
        <c:axPos val="l"/>
        <c:numFmt formatCode="&quot;€&quot;#,##0_);\(&quot;€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de-DE"/>
          </a:p>
        </c:txPr>
        <c:crossAx val="115118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876886315481116"/>
          <c:y val="0.92516799163698926"/>
          <c:w val="0.52246227369037779"/>
          <c:h val="5.74489908525292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 w="22225" cap="flat" cmpd="sng" algn="ctr">
      <a:solidFill>
        <a:srgbClr val="8099C5"/>
      </a:solidFill>
      <a:round/>
    </a:ln>
    <a:effectLst/>
  </c:spPr>
  <c:txPr>
    <a:bodyPr/>
    <a:lstStyle/>
    <a:p>
      <a:pPr>
        <a:defRPr/>
      </a:pPr>
      <a:endParaRPr lang="de-D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fr-FR" sz="1600" b="1" i="0" u="none" strike="noStrike" kern="1200" spc="0" baseline="0">
                <a:solidFill>
                  <a:srgbClr val="8099C5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r>
              <a:rPr lang="fr-FR" sz="1600" b="1" i="0" u="none" strike="noStrike" kern="1200" spc="0" baseline="0">
                <a:solidFill>
                  <a:srgbClr val="8099C5"/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rPr>
              <a:t>Monatliche Kostenaufteilung je Kategorie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fr-FR" sz="1600" b="1" i="0" u="none" strike="noStrike" kern="1200" spc="0" baseline="0">
              <a:solidFill>
                <a:srgbClr val="8099C5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de-DE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'Einnahmen-Ausgaben'!$C$15</c:f>
              <c:strCache>
                <c:ptCount val="1"/>
                <c:pt idx="0">
                  <c:v> Wohnen </c:v>
                </c:pt>
              </c:strCache>
            </c:strRef>
          </c:tx>
          <c:spPr>
            <a:solidFill>
              <a:srgbClr val="8099C5"/>
            </a:solidFill>
            <a:ln>
              <a:noFill/>
            </a:ln>
            <a:effectLst/>
          </c:spPr>
          <c:invertIfNegative val="0"/>
          <c:dLbls>
            <c:numFmt formatCode="#,##0\ &quot;€&quot;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'Einnahmen-Ausgaben'!$D$6:$O$6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'Einnahmen-Ausgaben'!$D$15:$O$15</c:f>
              <c:numCache>
                <c:formatCode>"€"#,##0_);\("€"#,##0\)</c:formatCode>
                <c:ptCount val="12"/>
                <c:pt idx="0">
                  <c:v>900</c:v>
                </c:pt>
                <c:pt idx="1">
                  <c:v>900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900</c:v>
                </c:pt>
                <c:pt idx="6">
                  <c:v>1000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5CE-4757-829C-B55617685F50}"/>
            </c:ext>
          </c:extLst>
        </c:ser>
        <c:ser>
          <c:idx val="1"/>
          <c:order val="1"/>
          <c:tx>
            <c:strRef>
              <c:f>'Einnahmen-Ausgaben'!$C$20</c:f>
              <c:strCache>
                <c:ptCount val="1"/>
                <c:pt idx="0">
                  <c:v> Versicherungen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numFmt formatCode="#,##0\ &quot;€&quot;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'Einnahmen-Ausgaben'!$D$6:$O$6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'Einnahmen-Ausgaben'!$D$20:$O$20</c:f>
              <c:numCache>
                <c:formatCode>"€"#,##0_);\("€"#,##0\)</c:formatCode>
                <c:ptCount val="12"/>
                <c:pt idx="0">
                  <c:v>10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60.91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5CE-4757-829C-B55617685F50}"/>
            </c:ext>
          </c:extLst>
        </c:ser>
        <c:ser>
          <c:idx val="2"/>
          <c:order val="2"/>
          <c:tx>
            <c:strRef>
              <c:f>'Einnahmen-Ausgaben'!$C$24</c:f>
              <c:strCache>
                <c:ptCount val="1"/>
                <c:pt idx="0">
                  <c:v> Finanzausgaben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numFmt formatCode="#,##0\ &quot;€&quot;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'Einnahmen-Ausgaben'!$D$6:$O$6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'Einnahmen-Ausgaben'!$D$24:$O$24</c:f>
              <c:numCache>
                <c:formatCode>"€"#,##0_);\("€"#,##0\)</c:formatCode>
                <c:ptCount val="12"/>
                <c:pt idx="0">
                  <c:v>613</c:v>
                </c:pt>
                <c:pt idx="1">
                  <c:v>713</c:v>
                </c:pt>
                <c:pt idx="2">
                  <c:v>713</c:v>
                </c:pt>
                <c:pt idx="3">
                  <c:v>713</c:v>
                </c:pt>
                <c:pt idx="4">
                  <c:v>713</c:v>
                </c:pt>
                <c:pt idx="5">
                  <c:v>713</c:v>
                </c:pt>
                <c:pt idx="6">
                  <c:v>713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5CE-4757-829C-B55617685F50}"/>
            </c:ext>
          </c:extLst>
        </c:ser>
        <c:ser>
          <c:idx val="3"/>
          <c:order val="3"/>
          <c:tx>
            <c:strRef>
              <c:f>'Einnahmen-Ausgaben'!$C$30</c:f>
              <c:strCache>
                <c:ptCount val="1"/>
                <c:pt idx="0">
                  <c:v> Mobilität (fix)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\ &quot;€&quot;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'Einnahmen-Ausgaben'!$D$6:$O$6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'Einnahmen-Ausgaben'!$D$30:$O$30</c:f>
              <c:numCache>
                <c:formatCode>"€"#,##0_);\("€"#,##0\)</c:formatCode>
                <c:ptCount val="12"/>
                <c:pt idx="0">
                  <c:v>480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5CE-4757-829C-B55617685F50}"/>
            </c:ext>
          </c:extLst>
        </c:ser>
        <c:ser>
          <c:idx val="4"/>
          <c:order val="4"/>
          <c:tx>
            <c:strRef>
              <c:f>'Einnahmen-Ausgaben'!$C$34</c:f>
              <c:strCache>
                <c:ptCount val="1"/>
                <c:pt idx="0">
                  <c:v> Sonstige Verträge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numFmt formatCode="#,##0\ &quot;€&quot;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'Einnahmen-Ausgaben'!$D$6:$O$6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'Einnahmen-Ausgaben'!$D$34:$O$34</c:f>
              <c:numCache>
                <c:formatCode>"€"#,##0_);\("€"#,##0\)</c:formatCode>
                <c:ptCount val="12"/>
                <c:pt idx="0">
                  <c:v>262</c:v>
                </c:pt>
                <c:pt idx="1">
                  <c:v>32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32</c:v>
                </c:pt>
                <c:pt idx="6">
                  <c:v>62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5CE-4757-829C-B55617685F50}"/>
            </c:ext>
          </c:extLst>
        </c:ser>
        <c:ser>
          <c:idx val="5"/>
          <c:order val="5"/>
          <c:tx>
            <c:strRef>
              <c:f>'Einnahmen-Ausgaben'!$C$43</c:f>
              <c:strCache>
                <c:ptCount val="1"/>
                <c:pt idx="0">
                  <c:v> Lebenshaltung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numFmt formatCode="#,##0\ &quot;€&quot;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'Einnahmen-Ausgaben'!$D$6:$O$6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'Einnahmen-Ausgaben'!$D$43:$O$43</c:f>
              <c:numCache>
                <c:formatCode>"€"#,##0_);\("€"#,##0\)</c:formatCode>
                <c:ptCount val="12"/>
                <c:pt idx="0">
                  <c:v>200</c:v>
                </c:pt>
                <c:pt idx="1">
                  <c:v>24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5CE-4757-829C-B55617685F50}"/>
            </c:ext>
          </c:extLst>
        </c:ser>
        <c:ser>
          <c:idx val="6"/>
          <c:order val="6"/>
          <c:tx>
            <c:strRef>
              <c:f>'Einnahmen-Ausgaben'!$C$47</c:f>
              <c:strCache>
                <c:ptCount val="1"/>
                <c:pt idx="0">
                  <c:v> Mobilität (variabel) 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numFmt formatCode="#,##0\ &quot;€&quot;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'Einnahmen-Ausgaben'!$D$6:$O$6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'Einnahmen-Ausgaben'!$D$47:$O$47</c:f>
              <c:numCache>
                <c:formatCode>"€"#,##0_);\("€"#,##0\)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5CE-4757-829C-B55617685F50}"/>
            </c:ext>
          </c:extLst>
        </c:ser>
        <c:ser>
          <c:idx val="7"/>
          <c:order val="7"/>
          <c:tx>
            <c:strRef>
              <c:f>'Einnahmen-Ausgaben'!$C$51</c:f>
              <c:strCache>
                <c:ptCount val="1"/>
                <c:pt idx="0">
                  <c:v> Entertainment 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>
              <a:softEdge rad="0"/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'Einnahmen-Ausgaben'!$D$6:$O$6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'Einnahmen-Ausgaben'!$D$51:$O$51</c:f>
              <c:numCache>
                <c:formatCode>"€"#,##0_);\("€"#,##0\)</c:formatCode>
                <c:ptCount val="12"/>
                <c:pt idx="0">
                  <c:v>1474</c:v>
                </c:pt>
                <c:pt idx="1">
                  <c:v>2520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5CE-4757-829C-B55617685F50}"/>
            </c:ext>
          </c:extLst>
        </c:ser>
        <c:ser>
          <c:idx val="8"/>
          <c:order val="8"/>
          <c:tx>
            <c:strRef>
              <c:f>'Einnahmen-Ausgaben'!$C$55</c:f>
              <c:strCache>
                <c:ptCount val="1"/>
                <c:pt idx="0">
                  <c:v> Sonstige 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#,##0\ &quot;€&quot;;;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Verdana" panose="020B0604030504040204" pitchFamily="34" charset="0"/>
                  </a:defRPr>
                </a:pPr>
                <a:endParaRPr lang="de-D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'Einnahmen-Ausgaben'!$D$6:$O$6</c:f>
              <c:strCache>
                <c:ptCount val="12"/>
                <c:pt idx="0">
                  <c:v>Januar</c:v>
                </c:pt>
                <c:pt idx="1">
                  <c:v>Februar</c:v>
                </c:pt>
                <c:pt idx="2">
                  <c:v>März</c:v>
                </c:pt>
                <c:pt idx="3">
                  <c:v>April</c:v>
                </c:pt>
                <c:pt idx="4">
                  <c:v>Mai</c:v>
                </c:pt>
                <c:pt idx="5">
                  <c:v>Juni</c:v>
                </c:pt>
                <c:pt idx="6">
                  <c:v>Juli</c:v>
                </c:pt>
                <c:pt idx="7">
                  <c:v>August</c:v>
                </c:pt>
                <c:pt idx="8">
                  <c:v>September</c:v>
                </c:pt>
                <c:pt idx="9">
                  <c:v>Oktober</c:v>
                </c:pt>
                <c:pt idx="10">
                  <c:v>November</c:v>
                </c:pt>
                <c:pt idx="11">
                  <c:v>Dezember</c:v>
                </c:pt>
              </c:strCache>
            </c:strRef>
          </c:cat>
          <c:val>
            <c:numRef>
              <c:f>'Einnahmen-Ausgaben'!$D$55:$O$55</c:f>
              <c:numCache>
                <c:formatCode>"€"#,##0_);\("€"#,##0\)</c:formatCode>
                <c:ptCount val="12"/>
                <c:pt idx="0">
                  <c:v>1323</c:v>
                </c:pt>
                <c:pt idx="1">
                  <c:v>473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5CE-4757-829C-B55617685F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15212672"/>
        <c:axId val="115214208"/>
      </c:barChart>
      <c:catAx>
        <c:axId val="11521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de-DE"/>
          </a:p>
        </c:txPr>
        <c:crossAx val="115214208"/>
        <c:crosses val="autoZero"/>
        <c:auto val="1"/>
        <c:lblAlgn val="ctr"/>
        <c:lblOffset val="100"/>
        <c:noMultiLvlLbl val="0"/>
      </c:catAx>
      <c:valAx>
        <c:axId val="115214208"/>
        <c:scaling>
          <c:orientation val="minMax"/>
        </c:scaling>
        <c:delete val="0"/>
        <c:axPos val="l"/>
        <c:numFmt formatCode="&quot;€&quot;#,##0_);\(&quot;€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Verdana" panose="020B0604030504040204" pitchFamily="34" charset="0"/>
              </a:defRPr>
            </a:pPr>
            <a:endParaRPr lang="de-DE"/>
          </a:p>
        </c:txPr>
        <c:crossAx val="1152126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22225" cap="flat" cmpd="sng" algn="ctr">
      <a:solidFill>
        <a:srgbClr val="8099C5"/>
      </a:solidFill>
      <a:round/>
    </a:ln>
    <a:effectLst/>
  </c:spPr>
  <c:txPr>
    <a:bodyPr/>
    <a:lstStyle/>
    <a:p>
      <a:pPr>
        <a:defRPr sz="1200">
          <a:latin typeface="Verdana" panose="020B0604030504040204" pitchFamily="34" charset="0"/>
          <a:ea typeface="Verdana" panose="020B0604030504040204" pitchFamily="34" charset="0"/>
          <a:cs typeface="Verdana" panose="020B0604030504040204" pitchFamily="34" charset="0"/>
        </a:defRPr>
      </a:pPr>
      <a:endParaRPr lang="de-DE"/>
    </a:p>
  </c:tx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266498</xdr:colOff>
      <xdr:row>0</xdr:row>
      <xdr:rowOff>13607</xdr:rowOff>
    </xdr:from>
    <xdr:to>
      <xdr:col>16</xdr:col>
      <xdr:colOff>113190</xdr:colOff>
      <xdr:row>4</xdr:row>
      <xdr:rowOff>135939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0F1708F3-BF52-47FE-B902-8A309A884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13918" y="13607"/>
          <a:ext cx="1873612" cy="91100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71</xdr:row>
      <xdr:rowOff>12835</xdr:rowOff>
    </xdr:from>
    <xdr:to>
      <xdr:col>16</xdr:col>
      <xdr:colOff>0</xdr:colOff>
      <xdr:row>103</xdr:row>
      <xdr:rowOff>120208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CA8B41A1-E80C-4644-9C7A-8918457BFC6D}"/>
            </a:ext>
          </a:extLst>
        </xdr:cNvPr>
        <xdr:cNvGraphicFramePr>
          <a:graphicFrameLocks noChangeAspect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15152</xdr:colOff>
      <xdr:row>105</xdr:row>
      <xdr:rowOff>109104</xdr:rowOff>
    </xdr:from>
    <xdr:to>
      <xdr:col>16</xdr:col>
      <xdr:colOff>23811</xdr:colOff>
      <xdr:row>133</xdr:row>
      <xdr:rowOff>123265</xdr:rowOff>
    </xdr:to>
    <xdr:graphicFrame macro="">
      <xdr:nvGraphicFramePr>
        <xdr:cNvPr id="4" name="Chart 2">
          <a:extLst>
            <a:ext uri="{FF2B5EF4-FFF2-40B4-BE49-F238E27FC236}">
              <a16:creationId xmlns:a16="http://schemas.microsoft.com/office/drawing/2014/main" id="{7510B94D-8CDF-4966-A0D7-D07492B9A8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finanzfluss.de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55A139-F6AA-4627-AE44-9A17990D0C76}">
  <sheetPr>
    <tabColor rgb="FFFFCCFF"/>
  </sheetPr>
  <dimension ref="A1:AJ68"/>
  <sheetViews>
    <sheetView zoomScale="110" zoomScaleNormal="110" workbookViewId="0">
      <pane xSplit="1" topLeftCell="B1" activePane="topRight" state="frozen"/>
      <selection pane="topRight" activeCell="P23" sqref="P23:Q26"/>
    </sheetView>
  </sheetViews>
  <sheetFormatPr baseColWidth="10" defaultRowHeight="15" x14ac:dyDescent="0.25"/>
  <cols>
    <col min="1" max="1" width="20.85546875" customWidth="1"/>
    <col min="2" max="2" width="23.140625" hidden="1" customWidth="1"/>
    <col min="3" max="3" width="18.7109375" hidden="1" customWidth="1"/>
    <col min="4" max="4" width="19.28515625" hidden="1" customWidth="1"/>
    <col min="5" max="5" width="22.7109375" hidden="1" customWidth="1"/>
    <col min="6" max="6" width="19.5703125" hidden="1" customWidth="1"/>
    <col min="7" max="7" width="18.7109375" hidden="1" customWidth="1"/>
    <col min="8" max="8" width="17" hidden="1" customWidth="1"/>
    <col min="9" max="10" width="15.7109375" hidden="1" customWidth="1"/>
    <col min="11" max="20" width="15.7109375" customWidth="1"/>
    <col min="21" max="21" width="17.140625" customWidth="1"/>
    <col min="22" max="22" width="19.28515625" customWidth="1"/>
    <col min="23" max="23" width="17.85546875" customWidth="1"/>
  </cols>
  <sheetData>
    <row r="1" spans="1:36" ht="31.9" customHeight="1" x14ac:dyDescent="0.25">
      <c r="A1" s="158"/>
      <c r="B1" s="159" t="s">
        <v>64</v>
      </c>
      <c r="C1" s="160">
        <v>43340</v>
      </c>
      <c r="D1" s="160">
        <v>43830</v>
      </c>
      <c r="E1" s="159" t="s">
        <v>65</v>
      </c>
      <c r="F1" s="160">
        <v>44196</v>
      </c>
      <c r="G1" s="159" t="s">
        <v>65</v>
      </c>
      <c r="H1" s="161">
        <v>44286</v>
      </c>
      <c r="I1" s="161">
        <v>44377</v>
      </c>
      <c r="J1" s="161">
        <v>44469</v>
      </c>
      <c r="K1" s="159" t="s">
        <v>214</v>
      </c>
      <c r="L1" s="161">
        <v>44651</v>
      </c>
      <c r="M1" s="161">
        <v>44742</v>
      </c>
      <c r="N1" s="161">
        <v>44834</v>
      </c>
      <c r="O1" s="160">
        <v>44926</v>
      </c>
      <c r="P1" s="161">
        <v>45016</v>
      </c>
      <c r="Q1" s="161">
        <v>45107</v>
      </c>
      <c r="R1" s="161">
        <v>45199</v>
      </c>
      <c r="S1" s="160">
        <v>45291</v>
      </c>
      <c r="T1" s="161">
        <v>45382</v>
      </c>
      <c r="U1" s="161">
        <v>45473</v>
      </c>
      <c r="V1" s="161">
        <v>45565</v>
      </c>
      <c r="W1" s="161">
        <v>45657</v>
      </c>
    </row>
    <row r="2" spans="1:36" ht="27.75" customHeight="1" x14ac:dyDescent="0.25">
      <c r="A2" s="216" t="s">
        <v>63</v>
      </c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217"/>
      <c r="AI2" s="217"/>
      <c r="AJ2" s="218"/>
    </row>
    <row r="3" spans="1:36" ht="25.15" customHeight="1" x14ac:dyDescent="0.25">
      <c r="A3" s="163" t="s">
        <v>176</v>
      </c>
      <c r="B3" s="73" t="s">
        <v>133</v>
      </c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72"/>
      <c r="R3" s="200"/>
      <c r="S3" s="72"/>
      <c r="T3" s="72"/>
      <c r="U3" s="72"/>
      <c r="V3" s="72"/>
      <c r="W3" s="72"/>
    </row>
    <row r="4" spans="1:36" ht="25.15" customHeight="1" x14ac:dyDescent="0.25">
      <c r="A4" s="163" t="s">
        <v>175</v>
      </c>
      <c r="B4" s="73"/>
      <c r="C4" s="163"/>
      <c r="D4" s="163"/>
      <c r="E4" s="73" t="s">
        <v>178</v>
      </c>
      <c r="F4" s="164">
        <v>10000</v>
      </c>
      <c r="G4" s="163"/>
      <c r="H4" s="164">
        <v>8000</v>
      </c>
      <c r="I4" s="164">
        <v>7500</v>
      </c>
      <c r="J4" s="164">
        <v>8000</v>
      </c>
      <c r="K4" s="165">
        <v>6000</v>
      </c>
      <c r="L4" s="164">
        <v>3500</v>
      </c>
      <c r="M4" s="164">
        <v>3000</v>
      </c>
      <c r="N4" s="164">
        <v>5500</v>
      </c>
      <c r="O4" s="165">
        <v>6000</v>
      </c>
      <c r="P4" s="164">
        <v>7000</v>
      </c>
      <c r="Q4" s="164">
        <v>8000</v>
      </c>
      <c r="R4" s="164">
        <v>8000</v>
      </c>
      <c r="S4" s="165">
        <v>8000</v>
      </c>
      <c r="T4" s="164">
        <v>8000</v>
      </c>
      <c r="U4" s="164">
        <v>9000</v>
      </c>
      <c r="V4" s="72"/>
      <c r="W4" s="72"/>
    </row>
    <row r="5" spans="1:36" ht="25.15" hidden="1" customHeight="1" thickBot="1" x14ac:dyDescent="0.3">
      <c r="A5" s="128" t="s">
        <v>66</v>
      </c>
      <c r="B5" s="129">
        <v>15000</v>
      </c>
      <c r="C5" s="129">
        <v>20000</v>
      </c>
      <c r="D5" s="129">
        <v>15000</v>
      </c>
      <c r="E5" s="129" t="s">
        <v>167</v>
      </c>
      <c r="F5" s="130" t="s">
        <v>169</v>
      </c>
      <c r="G5" s="130"/>
      <c r="H5" s="130"/>
      <c r="I5" s="130"/>
      <c r="J5" s="130"/>
      <c r="K5" s="131"/>
      <c r="L5" s="131"/>
      <c r="M5" s="131"/>
      <c r="N5" s="131"/>
      <c r="O5" s="131"/>
      <c r="P5" s="157"/>
      <c r="Q5" s="162"/>
      <c r="R5" s="201"/>
      <c r="S5" s="72"/>
      <c r="T5" s="72"/>
      <c r="U5" s="72"/>
      <c r="V5" s="72"/>
      <c r="W5" s="72"/>
    </row>
    <row r="6" spans="1:36" ht="25.15" hidden="1" customHeight="1" thickBot="1" x14ac:dyDescent="0.3">
      <c r="A6" s="128" t="s">
        <v>67</v>
      </c>
      <c r="B6" s="129">
        <v>5000</v>
      </c>
      <c r="C6" s="129"/>
      <c r="D6" s="129">
        <v>5000</v>
      </c>
      <c r="E6" s="132" t="s">
        <v>134</v>
      </c>
      <c r="F6" s="130" t="s">
        <v>169</v>
      </c>
      <c r="G6" s="130"/>
      <c r="H6" s="130"/>
      <c r="I6" s="130"/>
      <c r="J6" s="130"/>
      <c r="K6" s="131"/>
      <c r="L6" s="131"/>
      <c r="M6" s="131"/>
      <c r="N6" s="131"/>
      <c r="O6" s="131"/>
      <c r="P6" s="157"/>
      <c r="Q6" s="72"/>
      <c r="R6" s="200"/>
      <c r="S6" s="72"/>
      <c r="T6" s="72"/>
      <c r="U6" s="72"/>
      <c r="V6" s="72"/>
      <c r="W6" s="72"/>
    </row>
    <row r="7" spans="1:36" ht="25.15" customHeight="1" x14ac:dyDescent="0.25">
      <c r="A7" s="210" t="s">
        <v>68</v>
      </c>
      <c r="B7" s="211"/>
      <c r="C7" s="211"/>
      <c r="D7" s="211"/>
      <c r="E7" s="211"/>
      <c r="F7" s="211"/>
      <c r="G7" s="211"/>
      <c r="H7" s="211"/>
      <c r="I7" s="211"/>
      <c r="J7" s="211"/>
      <c r="K7" s="211"/>
      <c r="L7" s="211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212"/>
    </row>
    <row r="8" spans="1:36" ht="26.25" customHeight="1" x14ac:dyDescent="0.25">
      <c r="A8" s="163" t="s">
        <v>69</v>
      </c>
      <c r="B8" s="73" t="s">
        <v>99</v>
      </c>
      <c r="C8" s="166">
        <v>28105</v>
      </c>
      <c r="D8" s="166">
        <v>39670</v>
      </c>
      <c r="E8" s="166" t="s">
        <v>168</v>
      </c>
      <c r="F8" s="169">
        <v>38000</v>
      </c>
      <c r="G8" s="73" t="s">
        <v>189</v>
      </c>
      <c r="H8" s="169">
        <v>43000</v>
      </c>
      <c r="I8" s="169">
        <v>45000</v>
      </c>
      <c r="J8" s="169">
        <v>45800</v>
      </c>
      <c r="K8" s="180">
        <v>48915</v>
      </c>
      <c r="L8" s="169">
        <v>49028</v>
      </c>
      <c r="M8" s="169">
        <v>45277</v>
      </c>
      <c r="N8" s="169">
        <v>43900</v>
      </c>
      <c r="O8" s="180">
        <v>43302</v>
      </c>
      <c r="P8" s="169">
        <v>43680</v>
      </c>
      <c r="Q8" s="164">
        <v>44000</v>
      </c>
      <c r="R8" s="164">
        <v>44270</v>
      </c>
      <c r="S8" s="173">
        <v>46400</v>
      </c>
      <c r="T8" s="204">
        <v>48800</v>
      </c>
      <c r="U8" s="164">
        <v>49547</v>
      </c>
      <c r="V8" s="72"/>
      <c r="W8" s="72"/>
    </row>
    <row r="9" spans="1:36" ht="25.5" customHeight="1" x14ac:dyDescent="0.25">
      <c r="A9" s="163" t="s">
        <v>218</v>
      </c>
      <c r="B9" s="166">
        <v>4246</v>
      </c>
      <c r="C9" s="167"/>
      <c r="D9" s="166">
        <v>5066</v>
      </c>
      <c r="E9" s="168" t="s">
        <v>179</v>
      </c>
      <c r="F9" s="169">
        <v>14000</v>
      </c>
      <c r="G9" s="73" t="s">
        <v>200</v>
      </c>
      <c r="H9" s="169">
        <v>15300</v>
      </c>
      <c r="I9" s="169">
        <v>18600</v>
      </c>
      <c r="J9" s="169">
        <v>19000</v>
      </c>
      <c r="K9" s="165">
        <v>19280</v>
      </c>
      <c r="L9" s="164">
        <v>18100</v>
      </c>
      <c r="M9" s="164">
        <v>14663</v>
      </c>
      <c r="N9" s="164">
        <v>13700</v>
      </c>
      <c r="O9" s="165">
        <v>14270</v>
      </c>
      <c r="P9" s="164">
        <v>16044</v>
      </c>
      <c r="Q9" s="164">
        <v>16227</v>
      </c>
      <c r="R9" s="164">
        <v>16240</v>
      </c>
      <c r="S9" s="173">
        <v>17533</v>
      </c>
      <c r="T9" s="204">
        <v>20626</v>
      </c>
      <c r="U9" s="164">
        <v>19766</v>
      </c>
      <c r="V9" s="72"/>
      <c r="W9" s="72"/>
    </row>
    <row r="10" spans="1:36" ht="30" customHeight="1" x14ac:dyDescent="0.25">
      <c r="A10" s="163" t="s">
        <v>188</v>
      </c>
      <c r="B10" s="166" t="s">
        <v>190</v>
      </c>
      <c r="C10" s="167"/>
      <c r="D10" s="167"/>
      <c r="E10" s="167"/>
      <c r="F10" s="170"/>
      <c r="G10" s="73" t="s">
        <v>199</v>
      </c>
      <c r="H10" s="169">
        <v>2563</v>
      </c>
      <c r="I10" s="169">
        <v>5000</v>
      </c>
      <c r="J10" s="169">
        <v>7600</v>
      </c>
      <c r="K10" s="165">
        <v>9845</v>
      </c>
      <c r="L10" s="164">
        <v>12300</v>
      </c>
      <c r="M10" s="164">
        <v>13900</v>
      </c>
      <c r="N10" s="164">
        <v>16280</v>
      </c>
      <c r="O10" s="165">
        <v>18700</v>
      </c>
      <c r="P10" s="164">
        <v>23202</v>
      </c>
      <c r="Q10" s="164">
        <v>26000</v>
      </c>
      <c r="R10" s="164">
        <v>29400</v>
      </c>
      <c r="S10" s="173">
        <v>36200</v>
      </c>
      <c r="T10" s="204">
        <v>42500</v>
      </c>
      <c r="U10" s="164">
        <v>47601</v>
      </c>
      <c r="V10" s="164"/>
      <c r="W10" s="72"/>
    </row>
    <row r="11" spans="1:36" ht="30" customHeight="1" x14ac:dyDescent="0.25">
      <c r="A11" s="163" t="s">
        <v>70</v>
      </c>
      <c r="B11" s="73" t="s">
        <v>71</v>
      </c>
      <c r="C11" s="166">
        <v>13000</v>
      </c>
      <c r="D11" s="166">
        <v>17322</v>
      </c>
      <c r="E11" s="166"/>
      <c r="F11" s="169">
        <v>21500</v>
      </c>
      <c r="G11" s="73" t="s">
        <v>201</v>
      </c>
      <c r="H11" s="169">
        <v>26500</v>
      </c>
      <c r="I11" s="169">
        <v>25000</v>
      </c>
      <c r="J11" s="169">
        <v>26130</v>
      </c>
      <c r="K11" s="165">
        <v>27700</v>
      </c>
      <c r="L11" s="164">
        <v>25000</v>
      </c>
      <c r="M11" s="164">
        <v>20165</v>
      </c>
      <c r="N11" s="164">
        <v>18515</v>
      </c>
      <c r="O11" s="165">
        <v>24730</v>
      </c>
      <c r="P11" s="164">
        <v>30223</v>
      </c>
      <c r="Q11" s="164">
        <v>30000</v>
      </c>
      <c r="R11" s="164">
        <v>27225</v>
      </c>
      <c r="S11" s="173">
        <v>33370</v>
      </c>
      <c r="T11" s="204">
        <v>37000</v>
      </c>
      <c r="U11" s="164">
        <v>37073</v>
      </c>
      <c r="V11" s="72"/>
      <c r="W11" s="72"/>
    </row>
    <row r="12" spans="1:36" ht="19.5" customHeight="1" x14ac:dyDescent="0.25">
      <c r="A12" s="163" t="s">
        <v>221</v>
      </c>
      <c r="B12" s="171">
        <v>2100</v>
      </c>
      <c r="C12" s="167"/>
      <c r="D12" s="172"/>
      <c r="E12" s="172"/>
      <c r="F12" s="172"/>
      <c r="G12" s="73"/>
      <c r="H12" s="169">
        <v>2447</v>
      </c>
      <c r="I12" s="169">
        <v>3200</v>
      </c>
      <c r="J12" s="169">
        <v>4085</v>
      </c>
      <c r="K12" s="173">
        <v>4777</v>
      </c>
      <c r="L12" s="164">
        <v>6130</v>
      </c>
      <c r="M12" s="164">
        <v>6400</v>
      </c>
      <c r="N12" s="164" t="s">
        <v>220</v>
      </c>
      <c r="O12" s="195"/>
      <c r="P12" s="196"/>
      <c r="Q12" s="197"/>
      <c r="R12" s="197"/>
      <c r="S12" s="203"/>
      <c r="T12" s="203"/>
      <c r="U12" s="203"/>
      <c r="V12" s="203"/>
      <c r="W12" s="203"/>
    </row>
    <row r="13" spans="1:36" ht="25.15" customHeight="1" x14ac:dyDescent="0.25">
      <c r="A13" s="213" t="s">
        <v>72</v>
      </c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214"/>
      <c r="S13" s="214"/>
      <c r="T13" s="214"/>
      <c r="U13" s="214"/>
      <c r="V13" s="214"/>
      <c r="W13" s="215"/>
    </row>
    <row r="14" spans="1:36" ht="25.15" hidden="1" customHeight="1" x14ac:dyDescent="0.25">
      <c r="A14" s="142" t="s">
        <v>73</v>
      </c>
      <c r="B14" s="143">
        <v>500</v>
      </c>
      <c r="C14" s="174"/>
      <c r="D14" s="175" t="s">
        <v>74</v>
      </c>
      <c r="E14" s="175" t="s">
        <v>174</v>
      </c>
      <c r="F14" s="175"/>
      <c r="G14" s="175"/>
      <c r="H14" s="175"/>
      <c r="I14" s="175"/>
      <c r="J14" s="175"/>
      <c r="K14" s="176"/>
      <c r="L14" s="176"/>
      <c r="M14" s="176"/>
      <c r="N14" s="176"/>
      <c r="O14" s="176"/>
      <c r="P14" s="177"/>
      <c r="Q14" s="152"/>
      <c r="R14" s="202"/>
      <c r="S14" s="72"/>
      <c r="T14" s="72"/>
      <c r="U14" s="72"/>
      <c r="V14" s="72"/>
      <c r="W14" s="72"/>
    </row>
    <row r="15" spans="1:36" ht="25.15" customHeight="1" x14ac:dyDescent="0.25">
      <c r="A15" s="163" t="s">
        <v>75</v>
      </c>
      <c r="B15" s="166">
        <v>2000</v>
      </c>
      <c r="C15" s="178"/>
      <c r="D15" s="166">
        <v>2303</v>
      </c>
      <c r="E15" s="166"/>
      <c r="F15" s="169">
        <v>2500</v>
      </c>
      <c r="G15" s="73"/>
      <c r="H15" s="169">
        <v>2500</v>
      </c>
      <c r="I15" s="169">
        <v>2648</v>
      </c>
      <c r="J15" s="169">
        <v>2500</v>
      </c>
      <c r="K15" s="165">
        <v>1628</v>
      </c>
      <c r="L15" s="164">
        <v>1659</v>
      </c>
      <c r="M15" s="164">
        <v>1690</v>
      </c>
      <c r="N15" s="164">
        <v>1320</v>
      </c>
      <c r="O15" s="165">
        <v>1341</v>
      </c>
      <c r="P15" s="164">
        <v>1165</v>
      </c>
      <c r="Q15" s="164">
        <v>988</v>
      </c>
      <c r="R15" s="164">
        <v>1005</v>
      </c>
      <c r="S15" s="173">
        <v>1010</v>
      </c>
      <c r="T15" s="204">
        <v>1016</v>
      </c>
      <c r="U15" s="108">
        <v>1000</v>
      </c>
      <c r="V15" s="72"/>
      <c r="W15" s="72"/>
    </row>
    <row r="16" spans="1:36" ht="25.15" customHeight="1" x14ac:dyDescent="0.25">
      <c r="A16" s="163" t="s">
        <v>76</v>
      </c>
      <c r="B16" s="166">
        <v>2000</v>
      </c>
      <c r="C16" s="178"/>
      <c r="D16" s="166">
        <v>2093</v>
      </c>
      <c r="E16" s="166"/>
      <c r="F16" s="169">
        <v>2300</v>
      </c>
      <c r="G16" s="73"/>
      <c r="H16" s="169">
        <v>2450</v>
      </c>
      <c r="I16" s="169">
        <v>2500</v>
      </c>
      <c r="J16" s="169">
        <v>2600</v>
      </c>
      <c r="K16" s="165">
        <v>2645</v>
      </c>
      <c r="L16" s="164">
        <v>2707</v>
      </c>
      <c r="M16" s="164">
        <v>2766</v>
      </c>
      <c r="N16" s="164">
        <v>2830</v>
      </c>
      <c r="O16" s="165">
        <v>2865</v>
      </c>
      <c r="P16" s="164">
        <v>2914</v>
      </c>
      <c r="Q16" s="164">
        <v>2932</v>
      </c>
      <c r="R16" s="164">
        <v>2947</v>
      </c>
      <c r="S16" s="173">
        <v>2959</v>
      </c>
      <c r="T16" s="204">
        <v>2970</v>
      </c>
      <c r="U16" s="108">
        <v>3067</v>
      </c>
      <c r="V16" s="72"/>
      <c r="W16" s="72"/>
    </row>
    <row r="17" spans="1:23" ht="25.15" customHeight="1" x14ac:dyDescent="0.25">
      <c r="A17" s="163" t="s">
        <v>77</v>
      </c>
      <c r="B17" s="166">
        <v>5000</v>
      </c>
      <c r="C17" s="179"/>
      <c r="D17" s="167"/>
      <c r="E17" s="73" t="s">
        <v>173</v>
      </c>
      <c r="F17" s="169">
        <v>13400</v>
      </c>
      <c r="G17" s="73" t="s">
        <v>213</v>
      </c>
      <c r="H17" s="169">
        <v>13680</v>
      </c>
      <c r="I17" s="169">
        <v>14000</v>
      </c>
      <c r="J17" s="169">
        <v>14500</v>
      </c>
      <c r="K17" s="165">
        <v>15761</v>
      </c>
      <c r="L17" s="164">
        <v>16023</v>
      </c>
      <c r="M17" s="164">
        <v>16280</v>
      </c>
      <c r="N17" s="164">
        <v>16553</v>
      </c>
      <c r="O17" s="165">
        <v>17600</v>
      </c>
      <c r="P17" s="164">
        <v>18380</v>
      </c>
      <c r="Q17" s="164">
        <v>18828</v>
      </c>
      <c r="R17" s="164">
        <v>19290</v>
      </c>
      <c r="S17" s="173">
        <v>19752</v>
      </c>
      <c r="T17" s="204">
        <v>20243</v>
      </c>
      <c r="U17" s="108">
        <v>20719</v>
      </c>
      <c r="V17" s="72"/>
      <c r="W17" s="72"/>
    </row>
    <row r="18" spans="1:23" x14ac:dyDescent="0.25">
      <c r="S18" s="72"/>
      <c r="T18" s="72"/>
      <c r="U18" s="72"/>
      <c r="V18" s="72"/>
      <c r="W18" s="72"/>
    </row>
    <row r="19" spans="1:23" ht="25.15" customHeight="1" x14ac:dyDescent="0.25">
      <c r="A19" s="144" t="s">
        <v>211</v>
      </c>
      <c r="B19" s="145"/>
      <c r="C19" s="146">
        <f>C5+C8+C11</f>
        <v>61105</v>
      </c>
      <c r="D19" s="146">
        <f>D5+D8+D9+D11+D15+D16+D6</f>
        <v>86454</v>
      </c>
      <c r="E19" s="146"/>
      <c r="F19" s="146">
        <f>F4+F8+F9+F11+F15+F16+F17</f>
        <v>101700</v>
      </c>
      <c r="G19" s="145"/>
      <c r="H19" s="147">
        <f t="shared" ref="H19:M19" si="0">H4+H8+H9+H10+H11+H12+H15+H16+H17</f>
        <v>116440</v>
      </c>
      <c r="I19" s="147">
        <f t="shared" si="0"/>
        <v>123448</v>
      </c>
      <c r="J19" s="147">
        <f t="shared" si="0"/>
        <v>130215</v>
      </c>
      <c r="K19" s="146">
        <f t="shared" si="0"/>
        <v>136551</v>
      </c>
      <c r="L19" s="147">
        <f t="shared" si="0"/>
        <v>134447</v>
      </c>
      <c r="M19" s="147">
        <f t="shared" si="0"/>
        <v>124141</v>
      </c>
      <c r="N19" s="147">
        <f t="shared" ref="N19:R19" si="1">N4+N8+N9+N10+N11+N15+N16+N17</f>
        <v>118598</v>
      </c>
      <c r="O19" s="146">
        <f t="shared" si="1"/>
        <v>128808</v>
      </c>
      <c r="P19" s="147">
        <f t="shared" si="1"/>
        <v>142608</v>
      </c>
      <c r="Q19" s="147">
        <f t="shared" si="1"/>
        <v>146975</v>
      </c>
      <c r="R19" s="147">
        <f t="shared" si="1"/>
        <v>148377</v>
      </c>
      <c r="S19" s="146">
        <f>S4+S8+S9+S10+S11+S15+S16+S17</f>
        <v>165224</v>
      </c>
      <c r="T19" s="147">
        <f>T4+T8+T9+T10+T11+T15+T16+T17</f>
        <v>181155</v>
      </c>
      <c r="U19" s="147">
        <f>U4+U8+U9+U10+U11+U15+U16+U17</f>
        <v>187773</v>
      </c>
      <c r="V19" s="72"/>
      <c r="W19" s="72"/>
    </row>
    <row r="20" spans="1:23" ht="26.45" customHeight="1" x14ac:dyDescent="0.25">
      <c r="A20" s="144" t="s">
        <v>212</v>
      </c>
      <c r="B20" s="147"/>
      <c r="C20" s="147"/>
      <c r="D20" s="147">
        <f>D19-C19</f>
        <v>25349</v>
      </c>
      <c r="E20" s="147">
        <f>E19-C19</f>
        <v>-61105</v>
      </c>
      <c r="F20" s="147"/>
      <c r="G20" s="147"/>
      <c r="H20" s="147"/>
      <c r="I20" s="147">
        <f t="shared" ref="I20:N20" si="2">I19-H19</f>
        <v>7008</v>
      </c>
      <c r="J20" s="147">
        <f t="shared" si="2"/>
        <v>6767</v>
      </c>
      <c r="K20" s="147">
        <f t="shared" si="2"/>
        <v>6336</v>
      </c>
      <c r="L20" s="198">
        <f t="shared" si="2"/>
        <v>-2104</v>
      </c>
      <c r="M20" s="198">
        <f t="shared" si="2"/>
        <v>-10306</v>
      </c>
      <c r="N20" s="198">
        <f t="shared" si="2"/>
        <v>-5543</v>
      </c>
      <c r="O20" s="147">
        <f t="shared" ref="O20:U20" si="3">O19-N19</f>
        <v>10210</v>
      </c>
      <c r="P20" s="147">
        <f t="shared" si="3"/>
        <v>13800</v>
      </c>
      <c r="Q20" s="147">
        <f t="shared" si="3"/>
        <v>4367</v>
      </c>
      <c r="R20" s="147">
        <f t="shared" si="3"/>
        <v>1402</v>
      </c>
      <c r="S20" s="147">
        <f t="shared" si="3"/>
        <v>16847</v>
      </c>
      <c r="T20" s="147">
        <f t="shared" si="3"/>
        <v>15931</v>
      </c>
      <c r="U20" s="147">
        <f t="shared" si="3"/>
        <v>6618</v>
      </c>
      <c r="V20" s="72"/>
      <c r="W20" s="72"/>
    </row>
    <row r="21" spans="1:23" ht="26.45" customHeight="1" x14ac:dyDescent="0.25">
      <c r="A21" s="144" t="s">
        <v>222</v>
      </c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207">
        <v>12648</v>
      </c>
      <c r="M21" s="208"/>
      <c r="N21" s="208"/>
      <c r="O21" s="209"/>
      <c r="P21" s="207">
        <v>14000</v>
      </c>
      <c r="Q21" s="208"/>
      <c r="R21" s="208"/>
      <c r="S21" s="209"/>
      <c r="T21" s="72"/>
      <c r="U21" s="72"/>
      <c r="V21" s="72"/>
      <c r="W21" s="72"/>
    </row>
    <row r="22" spans="1:23" x14ac:dyDescent="0.25">
      <c r="K22" s="120"/>
    </row>
    <row r="23" spans="1:23" ht="18" customHeight="1" x14ac:dyDescent="0.25">
      <c r="P23" s="184" t="s">
        <v>225</v>
      </c>
      <c r="Q23" s="72"/>
    </row>
    <row r="24" spans="1:23" ht="19.899999999999999" customHeight="1" x14ac:dyDescent="0.25">
      <c r="P24" s="72" t="s">
        <v>192</v>
      </c>
      <c r="Q24" s="72">
        <v>350</v>
      </c>
    </row>
    <row r="25" spans="1:23" ht="19.899999999999999" customHeight="1" x14ac:dyDescent="0.25">
      <c r="P25" s="72" t="s">
        <v>193</v>
      </c>
      <c r="Q25" s="72">
        <v>300</v>
      </c>
    </row>
    <row r="26" spans="1:23" ht="19.899999999999999" customHeight="1" x14ac:dyDescent="0.25">
      <c r="P26" s="72" t="s">
        <v>217</v>
      </c>
      <c r="Q26" s="72">
        <v>350</v>
      </c>
    </row>
    <row r="27" spans="1:23" ht="19.899999999999999" customHeight="1" x14ac:dyDescent="0.25"/>
    <row r="28" spans="1:23" ht="19.899999999999999" customHeight="1" x14ac:dyDescent="0.25"/>
    <row r="29" spans="1:23" ht="19.899999999999999" customHeight="1" x14ac:dyDescent="0.25">
      <c r="M29" s="153"/>
    </row>
    <row r="30" spans="1:23" ht="19.899999999999999" customHeight="1" x14ac:dyDescent="0.25"/>
    <row r="31" spans="1:23" ht="19.899999999999999" customHeight="1" x14ac:dyDescent="0.25">
      <c r="L31" s="151"/>
    </row>
    <row r="32" spans="1:23" ht="19.899999999999999" customHeight="1" x14ac:dyDescent="0.25">
      <c r="N32" s="154"/>
    </row>
    <row r="33" ht="19.899999999999999" customHeight="1" x14ac:dyDescent="0.25"/>
    <row r="34" ht="19.899999999999999" customHeight="1" x14ac:dyDescent="0.25"/>
    <row r="35" ht="19.899999999999999" customHeight="1" x14ac:dyDescent="0.25"/>
    <row r="36" ht="19.899999999999999" customHeight="1" x14ac:dyDescent="0.25"/>
    <row r="37" ht="19.899999999999999" customHeight="1" x14ac:dyDescent="0.25"/>
    <row r="38" ht="19.899999999999999" customHeight="1" x14ac:dyDescent="0.25"/>
    <row r="39" ht="19.899999999999999" customHeight="1" x14ac:dyDescent="0.25"/>
    <row r="40" ht="19.899999999999999" customHeight="1" x14ac:dyDescent="0.25"/>
    <row r="41" ht="19.899999999999999" customHeight="1" x14ac:dyDescent="0.25"/>
    <row r="42" ht="19.899999999999999" customHeight="1" x14ac:dyDescent="0.25"/>
    <row r="43" ht="19.899999999999999" customHeight="1" x14ac:dyDescent="0.25"/>
    <row r="44" ht="19.899999999999999" customHeight="1" x14ac:dyDescent="0.25"/>
    <row r="45" ht="19.899999999999999" customHeight="1" x14ac:dyDescent="0.25"/>
    <row r="46" ht="19.899999999999999" customHeight="1" x14ac:dyDescent="0.25"/>
    <row r="47" ht="19.899999999999999" customHeight="1" x14ac:dyDescent="0.25"/>
    <row r="48" ht="19.899999999999999" customHeight="1" x14ac:dyDescent="0.25"/>
    <row r="49" spans="13:13" ht="19.899999999999999" customHeight="1" x14ac:dyDescent="0.25"/>
    <row r="50" spans="13:13" ht="19.899999999999999" customHeight="1" x14ac:dyDescent="0.25"/>
    <row r="51" spans="13:13" ht="19.899999999999999" customHeight="1" x14ac:dyDescent="0.25">
      <c r="M51" s="156"/>
    </row>
    <row r="52" spans="13:13" ht="19.899999999999999" customHeight="1" x14ac:dyDescent="0.25">
      <c r="M52" s="156"/>
    </row>
    <row r="53" spans="13:13" ht="19.899999999999999" customHeight="1" x14ac:dyDescent="0.25">
      <c r="M53" s="156"/>
    </row>
    <row r="54" spans="13:13" ht="19.899999999999999" customHeight="1" x14ac:dyDescent="0.25">
      <c r="M54" s="156"/>
    </row>
    <row r="55" spans="13:13" ht="19.899999999999999" customHeight="1" x14ac:dyDescent="0.25">
      <c r="M55" s="156"/>
    </row>
    <row r="56" spans="13:13" ht="19.899999999999999" customHeight="1" x14ac:dyDescent="0.25">
      <c r="M56" s="156"/>
    </row>
    <row r="57" spans="13:13" ht="19.899999999999999" customHeight="1" x14ac:dyDescent="0.25">
      <c r="M57" s="181"/>
    </row>
    <row r="58" spans="13:13" ht="19.899999999999999" customHeight="1" x14ac:dyDescent="0.25"/>
    <row r="59" spans="13:13" ht="19.899999999999999" customHeight="1" x14ac:dyDescent="0.25"/>
    <row r="60" spans="13:13" ht="19.899999999999999" customHeight="1" x14ac:dyDescent="0.25"/>
    <row r="61" spans="13:13" ht="19.899999999999999" customHeight="1" x14ac:dyDescent="0.25"/>
    <row r="62" spans="13:13" ht="19.899999999999999" customHeight="1" x14ac:dyDescent="0.25"/>
    <row r="63" spans="13:13" ht="19.899999999999999" customHeight="1" x14ac:dyDescent="0.25"/>
    <row r="64" spans="13:13" ht="19.899999999999999" customHeight="1" x14ac:dyDescent="0.25"/>
    <row r="65" spans="8:8" ht="19.899999999999999" customHeight="1" x14ac:dyDescent="0.25"/>
    <row r="68" spans="8:8" x14ac:dyDescent="0.25">
      <c r="H68">
        <f>SUM(Dividendenzahlungen!C4:C13)</f>
        <v>0</v>
      </c>
    </row>
  </sheetData>
  <mergeCells count="5">
    <mergeCell ref="L21:O21"/>
    <mergeCell ref="P21:S21"/>
    <mergeCell ref="A7:W7"/>
    <mergeCell ref="A13:W13"/>
    <mergeCell ref="A2:AJ2"/>
  </mergeCells>
  <phoneticPr fontId="26" type="noConversion"/>
  <pageMargins left="0.7" right="0.7" top="0.78740157499999996" bottom="0.78740157499999996" header="0.3" footer="0.3"/>
  <pageSetup paperSize="9" orientation="portrait" verticalDpi="0" r:id="rId1"/>
  <headerFooter>
    <oddFooter xml:space="preserve">&amp;LVertraulich </oddFooter>
    <evenFooter xml:space="preserve">&amp;LVertraulich </evenFooter>
    <firstFooter xml:space="preserve">&amp;LVertraulich 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6FF9E-921A-4F4C-8A11-6B92CE49794F}">
  <sheetPr>
    <tabColor theme="5" tint="0.59999389629810485"/>
  </sheetPr>
  <dimension ref="A1:J15"/>
  <sheetViews>
    <sheetView tabSelected="1" zoomScale="120" zoomScaleNormal="120" workbookViewId="0">
      <pane ySplit="1" topLeftCell="A2" activePane="bottomLeft" state="frozen"/>
      <selection pane="bottomLeft" activeCell="I22" sqref="I22"/>
    </sheetView>
  </sheetViews>
  <sheetFormatPr baseColWidth="10" defaultRowHeight="15" x14ac:dyDescent="0.25"/>
  <cols>
    <col min="1" max="1" width="18.85546875" customWidth="1"/>
    <col min="2" max="2" width="26" customWidth="1"/>
    <col min="3" max="3" width="16.42578125" customWidth="1"/>
    <col min="4" max="4" width="17.28515625" customWidth="1"/>
    <col min="5" max="5" width="20.28515625" customWidth="1"/>
    <col min="6" max="6" width="18.5703125" customWidth="1"/>
    <col min="7" max="8" width="16.5703125" customWidth="1"/>
    <col min="9" max="9" width="16.7109375" customWidth="1"/>
    <col min="10" max="10" width="18.140625" customWidth="1"/>
  </cols>
  <sheetData>
    <row r="1" spans="1:10" ht="38.450000000000003" customHeight="1" thickBot="1" x14ac:dyDescent="0.3">
      <c r="A1" s="69" t="s">
        <v>78</v>
      </c>
      <c r="B1" s="70" t="s">
        <v>79</v>
      </c>
      <c r="C1" s="70" t="s">
        <v>80</v>
      </c>
      <c r="D1" s="70" t="s">
        <v>81</v>
      </c>
      <c r="E1" s="70" t="s">
        <v>152</v>
      </c>
      <c r="F1" s="70" t="s">
        <v>82</v>
      </c>
      <c r="G1" s="70" t="s">
        <v>83</v>
      </c>
      <c r="H1" s="70" t="s">
        <v>242</v>
      </c>
      <c r="I1" s="70" t="s">
        <v>84</v>
      </c>
      <c r="J1" s="70" t="s">
        <v>85</v>
      </c>
    </row>
    <row r="2" spans="1:10" ht="22.15" customHeight="1" x14ac:dyDescent="0.25">
      <c r="A2" s="236" t="s">
        <v>88</v>
      </c>
      <c r="B2" s="237" t="s">
        <v>219</v>
      </c>
      <c r="C2" s="238"/>
      <c r="D2" s="239"/>
      <c r="E2" s="238"/>
      <c r="F2" s="238"/>
      <c r="G2" s="237">
        <v>840400</v>
      </c>
      <c r="H2" s="240"/>
      <c r="I2" s="238"/>
      <c r="J2" s="241"/>
    </row>
    <row r="3" spans="1:10" ht="22.15" customHeight="1" x14ac:dyDescent="0.25">
      <c r="A3" s="242"/>
      <c r="B3" s="243"/>
      <c r="C3" s="244"/>
      <c r="D3" s="245"/>
      <c r="E3" s="244"/>
      <c r="F3" s="244"/>
      <c r="G3" s="243"/>
      <c r="H3" s="246"/>
      <c r="I3" s="244"/>
      <c r="J3" s="247"/>
    </row>
    <row r="4" spans="1:10" ht="22.15" customHeight="1" x14ac:dyDescent="0.25">
      <c r="A4" s="242"/>
      <c r="B4" s="243"/>
      <c r="C4" s="244"/>
      <c r="D4" s="245"/>
      <c r="E4" s="244"/>
      <c r="F4" s="244"/>
      <c r="G4" s="243"/>
      <c r="H4" s="246"/>
      <c r="I4" s="244"/>
      <c r="J4" s="247"/>
    </row>
    <row r="5" spans="1:10" ht="22.15" customHeight="1" thickBot="1" x14ac:dyDescent="0.3">
      <c r="A5" s="248"/>
      <c r="B5" s="249"/>
      <c r="C5" s="250"/>
      <c r="D5" s="251" t="s">
        <v>180</v>
      </c>
      <c r="E5" s="252">
        <f>SUM(E2:E4)</f>
        <v>0</v>
      </c>
      <c r="F5" s="250"/>
      <c r="G5" s="249"/>
      <c r="H5" s="253"/>
      <c r="I5" s="250"/>
      <c r="J5" s="254"/>
    </row>
    <row r="6" spans="1:10" ht="22.15" customHeight="1" x14ac:dyDescent="0.25">
      <c r="A6" s="117"/>
      <c r="B6" s="117"/>
      <c r="C6" s="113"/>
      <c r="D6" s="114"/>
      <c r="E6" s="118"/>
      <c r="F6" s="113"/>
      <c r="G6" s="119"/>
      <c r="H6" s="119"/>
      <c r="I6" s="115"/>
      <c r="J6" s="116"/>
    </row>
    <row r="7" spans="1:10" ht="22.15" customHeight="1" x14ac:dyDescent="0.25">
      <c r="A7" s="111"/>
      <c r="B7" s="255" t="s">
        <v>247</v>
      </c>
      <c r="C7" s="106"/>
      <c r="D7" s="107"/>
      <c r="E7" s="141">
        <f>SUM(E5)</f>
        <v>0</v>
      </c>
      <c r="F7" s="106"/>
      <c r="G7" s="112"/>
      <c r="H7" s="112"/>
      <c r="I7" s="81"/>
      <c r="J7" s="74"/>
    </row>
    <row r="8" spans="1:10" ht="22.15" hidden="1" customHeight="1" x14ac:dyDescent="0.25">
      <c r="A8" s="221" t="s">
        <v>86</v>
      </c>
      <c r="B8" s="223" t="s">
        <v>87</v>
      </c>
      <c r="C8" s="121">
        <v>5</v>
      </c>
      <c r="D8" s="122">
        <v>43508</v>
      </c>
      <c r="E8" s="123">
        <v>537</v>
      </c>
      <c r="F8" s="121">
        <v>106</v>
      </c>
      <c r="G8" s="223">
        <v>747206</v>
      </c>
      <c r="H8" s="206"/>
      <c r="I8" s="219" t="s">
        <v>171</v>
      </c>
      <c r="J8" s="124" t="s">
        <v>170</v>
      </c>
    </row>
    <row r="9" spans="1:10" ht="22.15" hidden="1" customHeight="1" x14ac:dyDescent="0.25">
      <c r="A9" s="222"/>
      <c r="B9" s="224"/>
      <c r="C9" s="125">
        <v>3</v>
      </c>
      <c r="D9" s="126">
        <v>43753</v>
      </c>
      <c r="E9" s="125">
        <v>362.49</v>
      </c>
      <c r="F9" s="125">
        <v>118.9</v>
      </c>
      <c r="G9" s="224"/>
      <c r="H9" s="155"/>
      <c r="I9" s="220"/>
      <c r="J9" s="127" t="s">
        <v>172</v>
      </c>
    </row>
    <row r="11" spans="1:10" ht="20.45" customHeight="1" x14ac:dyDescent="0.25"/>
    <row r="12" spans="1:10" ht="22.15" customHeight="1" x14ac:dyDescent="0.25"/>
    <row r="13" spans="1:10" ht="22.15" customHeight="1" x14ac:dyDescent="0.25"/>
    <row r="14" spans="1:10" ht="22.15" customHeight="1" x14ac:dyDescent="0.25"/>
    <row r="15" spans="1:10" ht="22.15" customHeight="1" x14ac:dyDescent="0.25"/>
  </sheetData>
  <autoFilter ref="A1:J7" xr:uid="{4A218F61-D95A-44DB-BCA6-25B36C73F494}"/>
  <mergeCells count="7">
    <mergeCell ref="I8:I9"/>
    <mergeCell ref="A8:A9"/>
    <mergeCell ref="B8:B9"/>
    <mergeCell ref="B2:B5"/>
    <mergeCell ref="A2:A5"/>
    <mergeCell ref="G8:G9"/>
    <mergeCell ref="G2:G5"/>
  </mergeCells>
  <pageMargins left="0.7" right="0.7" top="0.78740157499999996" bottom="0.78740157499999996" header="0.3" footer="0.3"/>
  <pageSetup paperSize="9" scale="78" orientation="landscape" r:id="rId1"/>
  <headerFooter>
    <oddFooter xml:space="preserve">&amp;LVertraulich </oddFooter>
    <evenFooter xml:space="preserve">&amp;LVertraulich </evenFooter>
    <firstFooter xml:space="preserve">&amp;LVertraulich </firstFooter>
  </headerFooter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D4900-8BD5-47FB-ACCC-6E997C1AD6A1}">
  <sheetPr>
    <tabColor rgb="FFFFFF00"/>
  </sheetPr>
  <dimension ref="A2:J47"/>
  <sheetViews>
    <sheetView zoomScaleNormal="100" workbookViewId="0">
      <selection activeCell="D11" sqref="D11"/>
    </sheetView>
  </sheetViews>
  <sheetFormatPr baseColWidth="10" defaultRowHeight="15" x14ac:dyDescent="0.25"/>
  <cols>
    <col min="1" max="1" width="13" customWidth="1"/>
    <col min="2" max="2" width="31.85546875" customWidth="1"/>
    <col min="3" max="3" width="25.5703125" customWidth="1"/>
    <col min="4" max="4" width="19.140625" customWidth="1"/>
    <col min="5" max="5" width="15.140625" customWidth="1"/>
    <col min="6" max="6" width="17.7109375" customWidth="1"/>
    <col min="7" max="7" width="24.28515625" customWidth="1"/>
    <col min="8" max="8" width="13.42578125" customWidth="1"/>
    <col min="9" max="9" width="22.7109375" customWidth="1"/>
  </cols>
  <sheetData>
    <row r="2" spans="1:10" ht="34.15" customHeight="1" x14ac:dyDescent="0.25">
      <c r="A2" s="63" t="s">
        <v>102</v>
      </c>
      <c r="B2" s="63" t="s">
        <v>103</v>
      </c>
      <c r="C2" s="64" t="s">
        <v>94</v>
      </c>
      <c r="D2" s="63" t="s">
        <v>83</v>
      </c>
      <c r="E2" s="64" t="s">
        <v>122</v>
      </c>
      <c r="F2" s="64" t="s">
        <v>81</v>
      </c>
      <c r="G2" s="64" t="s">
        <v>121</v>
      </c>
      <c r="H2" s="64" t="s">
        <v>92</v>
      </c>
      <c r="I2" s="64" t="s">
        <v>91</v>
      </c>
    </row>
    <row r="3" spans="1:10" ht="24.95" customHeight="1" x14ac:dyDescent="0.25">
      <c r="A3" s="66">
        <v>22.29</v>
      </c>
      <c r="B3" s="67" t="s">
        <v>104</v>
      </c>
      <c r="C3" s="66" t="s">
        <v>105</v>
      </c>
      <c r="D3" s="66" t="s">
        <v>98</v>
      </c>
      <c r="E3" s="66">
        <v>93.77</v>
      </c>
      <c r="F3" s="66"/>
      <c r="G3" s="66" t="s">
        <v>97</v>
      </c>
      <c r="H3" s="66">
        <v>0.2</v>
      </c>
      <c r="I3" s="66" t="s">
        <v>96</v>
      </c>
      <c r="J3" s="65"/>
    </row>
    <row r="4" spans="1:10" ht="24.95" customHeight="1" x14ac:dyDescent="0.25">
      <c r="A4" s="66">
        <v>19</v>
      </c>
      <c r="B4" s="67" t="s">
        <v>106</v>
      </c>
      <c r="C4" s="66" t="s">
        <v>107</v>
      </c>
      <c r="D4" s="66" t="s">
        <v>108</v>
      </c>
      <c r="E4" s="68">
        <v>4231.54</v>
      </c>
      <c r="F4" s="68"/>
      <c r="G4" s="66" t="s">
        <v>97</v>
      </c>
      <c r="H4" s="66">
        <v>0.15</v>
      </c>
      <c r="I4" s="66" t="s">
        <v>96</v>
      </c>
      <c r="J4" s="65"/>
    </row>
    <row r="5" spans="1:10" ht="24.95" customHeight="1" x14ac:dyDescent="0.25">
      <c r="A5" s="66">
        <v>180</v>
      </c>
      <c r="B5" s="67" t="s">
        <v>109</v>
      </c>
      <c r="C5" s="66" t="s">
        <v>128</v>
      </c>
      <c r="D5" s="66" t="s">
        <v>110</v>
      </c>
      <c r="E5" s="68">
        <v>2310.9499999999998</v>
      </c>
      <c r="F5" s="66"/>
      <c r="G5" s="66" t="s">
        <v>97</v>
      </c>
      <c r="H5" s="66">
        <v>0.35</v>
      </c>
      <c r="I5" s="66" t="s">
        <v>96</v>
      </c>
      <c r="J5" s="65"/>
    </row>
    <row r="6" spans="1:10" ht="24.95" customHeight="1" x14ac:dyDescent="0.25">
      <c r="A6" s="66">
        <v>910</v>
      </c>
      <c r="B6" s="67" t="s">
        <v>111</v>
      </c>
      <c r="C6" s="66" t="s">
        <v>124</v>
      </c>
      <c r="D6" s="66" t="s">
        <v>112</v>
      </c>
      <c r="E6" s="68">
        <v>4495.3999999999996</v>
      </c>
      <c r="F6" s="82">
        <v>43837</v>
      </c>
      <c r="G6" s="66" t="s">
        <v>97</v>
      </c>
      <c r="H6" s="66">
        <v>0.35</v>
      </c>
      <c r="I6" s="66" t="s">
        <v>131</v>
      </c>
      <c r="J6" s="65"/>
    </row>
    <row r="7" spans="1:10" ht="24.95" customHeight="1" x14ac:dyDescent="0.25">
      <c r="A7" s="66">
        <v>395</v>
      </c>
      <c r="B7" s="67" t="s">
        <v>113</v>
      </c>
      <c r="C7" s="66" t="s">
        <v>127</v>
      </c>
      <c r="D7" s="66" t="s">
        <v>114</v>
      </c>
      <c r="E7" s="68">
        <v>4481.67</v>
      </c>
      <c r="F7" s="82">
        <v>43837</v>
      </c>
      <c r="G7" s="66" t="s">
        <v>97</v>
      </c>
      <c r="H7" s="66">
        <v>0.25</v>
      </c>
      <c r="I7" s="66" t="s">
        <v>132</v>
      </c>
      <c r="J7" s="65"/>
    </row>
    <row r="8" spans="1:10" ht="24.95" customHeight="1" x14ac:dyDescent="0.25">
      <c r="A8" s="66">
        <v>126</v>
      </c>
      <c r="B8" s="67" t="s">
        <v>115</v>
      </c>
      <c r="C8" s="66" t="s">
        <v>125</v>
      </c>
      <c r="D8" s="66" t="s">
        <v>116</v>
      </c>
      <c r="E8" s="68">
        <v>4479.3</v>
      </c>
      <c r="F8" s="82">
        <v>43837</v>
      </c>
      <c r="G8" s="66" t="s">
        <v>97</v>
      </c>
      <c r="H8" s="66">
        <v>0.49</v>
      </c>
      <c r="I8" s="66" t="s">
        <v>132</v>
      </c>
      <c r="J8" s="65"/>
    </row>
    <row r="9" spans="1:10" ht="24.95" customHeight="1" x14ac:dyDescent="0.25">
      <c r="A9" s="66">
        <v>138</v>
      </c>
      <c r="B9" s="67" t="s">
        <v>117</v>
      </c>
      <c r="C9" s="66" t="s">
        <v>126</v>
      </c>
      <c r="D9" s="66" t="s">
        <v>118</v>
      </c>
      <c r="E9" s="68">
        <v>4482.24</v>
      </c>
      <c r="F9" s="82">
        <v>43837</v>
      </c>
      <c r="G9" s="66" t="s">
        <v>97</v>
      </c>
      <c r="H9" s="66">
        <v>0.3</v>
      </c>
      <c r="I9" s="66" t="s">
        <v>131</v>
      </c>
      <c r="J9" s="65"/>
    </row>
    <row r="10" spans="1:10" ht="24.95" customHeight="1" x14ac:dyDescent="0.25">
      <c r="A10" s="66">
        <v>145</v>
      </c>
      <c r="B10" s="67" t="s">
        <v>119</v>
      </c>
      <c r="C10" s="66" t="s">
        <v>123</v>
      </c>
      <c r="D10" s="66" t="s">
        <v>120</v>
      </c>
      <c r="E10" s="68">
        <v>8462</v>
      </c>
      <c r="F10" s="82" t="s">
        <v>177</v>
      </c>
      <c r="G10" s="66" t="s">
        <v>129</v>
      </c>
      <c r="H10" s="66">
        <v>0.24</v>
      </c>
      <c r="I10" s="66" t="s">
        <v>130</v>
      </c>
      <c r="J10" s="65"/>
    </row>
    <row r="11" spans="1:10" ht="24.95" customHeight="1" x14ac:dyDescent="0.25">
      <c r="A11" s="133">
        <v>51.21</v>
      </c>
      <c r="B11" s="67" t="s">
        <v>197</v>
      </c>
      <c r="C11" s="133" t="s">
        <v>194</v>
      </c>
      <c r="D11" s="134" t="s">
        <v>100</v>
      </c>
      <c r="E11" s="68">
        <v>3057.78</v>
      </c>
      <c r="F11" s="136" t="s">
        <v>196</v>
      </c>
      <c r="G11" s="137" t="s">
        <v>181</v>
      </c>
      <c r="H11" s="137">
        <v>0.12</v>
      </c>
      <c r="I11" s="137" t="s">
        <v>131</v>
      </c>
      <c r="J11" s="65"/>
    </row>
    <row r="12" spans="1:10" ht="24.95" customHeight="1" x14ac:dyDescent="0.25">
      <c r="A12" s="133">
        <v>56.47</v>
      </c>
      <c r="B12" s="67" t="s">
        <v>198</v>
      </c>
      <c r="C12" s="133" t="s">
        <v>195</v>
      </c>
      <c r="D12" s="138" t="s">
        <v>101</v>
      </c>
      <c r="E12" s="68">
        <v>2807.58</v>
      </c>
      <c r="F12" s="136" t="s">
        <v>196</v>
      </c>
      <c r="G12" s="137" t="s">
        <v>181</v>
      </c>
      <c r="H12" s="138">
        <v>0.22</v>
      </c>
      <c r="I12" s="137" t="s">
        <v>131</v>
      </c>
      <c r="J12" s="65"/>
    </row>
    <row r="13" spans="1:10" ht="24.95" customHeight="1" x14ac:dyDescent="0.25">
      <c r="A13" s="139"/>
      <c r="B13" s="139"/>
      <c r="C13" s="139"/>
      <c r="D13" s="139"/>
      <c r="E13" s="140">
        <f>SUM(E3:E12)</f>
        <v>38902.230000000003</v>
      </c>
      <c r="F13" s="135"/>
      <c r="G13" s="139"/>
      <c r="H13" s="138"/>
      <c r="I13" s="133"/>
      <c r="J13" s="65"/>
    </row>
    <row r="34" spans="3:10" x14ac:dyDescent="0.25">
      <c r="I34" s="61"/>
    </row>
    <row r="35" spans="3:10" x14ac:dyDescent="0.25">
      <c r="E35" s="62"/>
      <c r="F35" s="62"/>
      <c r="G35" s="62"/>
      <c r="I35" s="61"/>
      <c r="J35" s="62"/>
    </row>
    <row r="36" spans="3:10" x14ac:dyDescent="0.25">
      <c r="I36" s="61"/>
    </row>
    <row r="37" spans="3:10" x14ac:dyDescent="0.25">
      <c r="E37" s="62"/>
      <c r="F37" s="62"/>
      <c r="G37" s="62"/>
      <c r="I37" s="61"/>
      <c r="J37" s="62"/>
    </row>
    <row r="38" spans="3:10" x14ac:dyDescent="0.25">
      <c r="E38" s="62"/>
      <c r="F38" s="62"/>
      <c r="G38" s="62"/>
      <c r="I38" s="61"/>
      <c r="J38" s="62"/>
    </row>
    <row r="39" spans="3:10" x14ac:dyDescent="0.25">
      <c r="E39" s="62"/>
      <c r="F39" s="62"/>
      <c r="G39" s="62"/>
      <c r="I39" s="61"/>
      <c r="J39" s="62"/>
    </row>
    <row r="40" spans="3:10" x14ac:dyDescent="0.25">
      <c r="E40" s="62"/>
      <c r="F40" s="62"/>
      <c r="G40" s="62"/>
      <c r="I40" s="61"/>
      <c r="J40" s="62"/>
    </row>
    <row r="41" spans="3:10" x14ac:dyDescent="0.25">
      <c r="E41" s="62"/>
      <c r="F41" s="62"/>
      <c r="G41" s="62"/>
      <c r="I41" s="61"/>
      <c r="J41" s="62"/>
    </row>
    <row r="43" spans="3:10" x14ac:dyDescent="0.25">
      <c r="C43" s="62"/>
    </row>
    <row r="44" spans="3:10" x14ac:dyDescent="0.25">
      <c r="C44" s="62"/>
    </row>
    <row r="46" spans="3:10" x14ac:dyDescent="0.25">
      <c r="C46" s="61"/>
    </row>
    <row r="47" spans="3:10" x14ac:dyDescent="0.25">
      <c r="C47" s="62"/>
    </row>
  </sheetData>
  <phoneticPr fontId="26" type="noConversion"/>
  <pageMargins left="0.7" right="0.7" top="0.78740157499999996" bottom="0.78740157499999996" header="0.3" footer="0.3"/>
  <pageSetup paperSize="9" orientation="portrait" verticalDpi="0" r:id="rId1"/>
  <headerFooter>
    <oddFooter xml:space="preserve">&amp;LVertraulich </oddFooter>
    <evenFooter xml:space="preserve">&amp;LVertraulich </evenFooter>
    <firstFooter xml:space="preserve">&amp;LVertraulich 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ACF30-A102-4A70-92B9-6977F2EE8DDE}">
  <sheetPr>
    <tabColor rgb="FF92D050"/>
  </sheetPr>
  <dimension ref="A3:J20"/>
  <sheetViews>
    <sheetView zoomScale="110" zoomScaleNormal="110" workbookViewId="0">
      <selection activeCell="H3" sqref="H3"/>
    </sheetView>
  </sheetViews>
  <sheetFormatPr baseColWidth="10" defaultRowHeight="15" x14ac:dyDescent="0.25"/>
  <cols>
    <col min="1" max="1" width="37.85546875" customWidth="1"/>
    <col min="2" max="2" width="13.28515625" customWidth="1"/>
    <col min="3" max="3" width="13.7109375" customWidth="1"/>
    <col min="4" max="4" width="20.7109375" customWidth="1"/>
    <col min="6" max="6" width="27" customWidth="1"/>
    <col min="7" max="7" width="33.28515625" customWidth="1"/>
    <col min="8" max="8" width="16.28515625" customWidth="1"/>
    <col min="9" max="9" width="14.42578125" customWidth="1"/>
  </cols>
  <sheetData>
    <row r="3" spans="1:10" ht="32.450000000000003" customHeight="1" x14ac:dyDescent="0.25">
      <c r="A3" s="78" t="s">
        <v>191</v>
      </c>
      <c r="B3" s="79" t="s">
        <v>90</v>
      </c>
      <c r="C3" s="80" t="s">
        <v>83</v>
      </c>
      <c r="D3" s="71" t="s">
        <v>91</v>
      </c>
      <c r="E3" s="71" t="s">
        <v>92</v>
      </c>
      <c r="F3" s="71" t="s">
        <v>93</v>
      </c>
      <c r="G3" s="71" t="s">
        <v>95</v>
      </c>
      <c r="H3" s="71"/>
      <c r="J3" s="148"/>
    </row>
    <row r="4" spans="1:10" ht="32.450000000000003" customHeight="1" x14ac:dyDescent="0.25">
      <c r="A4" s="199" t="s">
        <v>203</v>
      </c>
      <c r="B4" s="199">
        <v>250</v>
      </c>
      <c r="C4" s="199" t="s">
        <v>204</v>
      </c>
      <c r="D4" s="199"/>
      <c r="E4" s="199">
        <v>0.18</v>
      </c>
      <c r="F4" s="199" t="s">
        <v>97</v>
      </c>
      <c r="G4" s="199" t="s">
        <v>231</v>
      </c>
      <c r="H4" s="199">
        <v>54.22</v>
      </c>
      <c r="I4" s="75"/>
    </row>
    <row r="5" spans="1:10" ht="32.450000000000003" customHeight="1" x14ac:dyDescent="0.25">
      <c r="A5" s="199" t="s">
        <v>205</v>
      </c>
      <c r="B5" s="199">
        <v>550</v>
      </c>
      <c r="C5" s="199" t="s">
        <v>206</v>
      </c>
      <c r="D5" s="199"/>
      <c r="E5" s="199">
        <v>0.2</v>
      </c>
      <c r="F5" s="199" t="s">
        <v>97</v>
      </c>
      <c r="G5" s="199" t="s">
        <v>231</v>
      </c>
      <c r="H5" s="199">
        <v>60.18</v>
      </c>
      <c r="I5" s="75"/>
    </row>
    <row r="6" spans="1:10" ht="32.450000000000003" customHeight="1" x14ac:dyDescent="0.25">
      <c r="A6" s="199" t="s">
        <v>207</v>
      </c>
      <c r="B6" s="199">
        <v>100</v>
      </c>
      <c r="C6" s="199" t="s">
        <v>208</v>
      </c>
      <c r="D6" s="199"/>
      <c r="E6" s="199">
        <v>0.19</v>
      </c>
      <c r="F6" s="199" t="s">
        <v>97</v>
      </c>
      <c r="G6" s="199" t="s">
        <v>232</v>
      </c>
      <c r="H6" s="199">
        <v>15.9</v>
      </c>
      <c r="I6" s="75"/>
    </row>
    <row r="7" spans="1:10" ht="32.450000000000003" customHeight="1" x14ac:dyDescent="0.25">
      <c r="A7" s="75" t="s">
        <v>230</v>
      </c>
      <c r="B7" s="75">
        <v>800</v>
      </c>
      <c r="C7" s="75" t="s">
        <v>234</v>
      </c>
      <c r="D7" s="75"/>
      <c r="E7" s="75">
        <v>0.17</v>
      </c>
      <c r="F7" s="75" t="s">
        <v>97</v>
      </c>
      <c r="G7" s="75" t="s">
        <v>233</v>
      </c>
      <c r="H7" s="149"/>
      <c r="I7" s="75"/>
    </row>
    <row r="8" spans="1:10" ht="32.450000000000003" customHeight="1" x14ac:dyDescent="0.25">
      <c r="A8" s="75" t="s">
        <v>235</v>
      </c>
      <c r="B8" s="75">
        <v>100</v>
      </c>
      <c r="C8" s="75" t="s">
        <v>236</v>
      </c>
      <c r="D8" s="75"/>
      <c r="E8" s="75">
        <v>0.25</v>
      </c>
      <c r="F8" s="75" t="s">
        <v>97</v>
      </c>
      <c r="G8" s="75" t="s">
        <v>233</v>
      </c>
      <c r="H8" s="149"/>
      <c r="I8" s="75"/>
    </row>
    <row r="9" spans="1:10" ht="32.450000000000003" customHeight="1" x14ac:dyDescent="0.25">
      <c r="A9" s="75" t="s">
        <v>224</v>
      </c>
      <c r="B9" s="76">
        <v>100</v>
      </c>
      <c r="C9" s="73" t="s">
        <v>186</v>
      </c>
      <c r="D9" s="74" t="s">
        <v>131</v>
      </c>
      <c r="E9" s="66">
        <v>0.45</v>
      </c>
      <c r="F9" s="74" t="s">
        <v>187</v>
      </c>
      <c r="G9" s="66" t="s">
        <v>226</v>
      </c>
      <c r="I9" s="66"/>
    </row>
    <row r="10" spans="1:10" ht="32.450000000000003" customHeight="1" x14ac:dyDescent="0.25">
      <c r="A10" s="75"/>
      <c r="B10" s="77">
        <v>1000</v>
      </c>
      <c r="C10" s="75"/>
      <c r="D10" s="75"/>
      <c r="E10" s="75"/>
      <c r="F10" s="75"/>
      <c r="G10" s="75"/>
      <c r="H10" s="75"/>
      <c r="I10" s="75"/>
    </row>
    <row r="11" spans="1:10" ht="32.450000000000003" customHeight="1" x14ac:dyDescent="0.25">
      <c r="A11" s="75"/>
      <c r="B11" s="77" t="s">
        <v>228</v>
      </c>
      <c r="C11" s="75"/>
      <c r="D11" s="75"/>
      <c r="E11" s="75"/>
      <c r="F11" s="75"/>
      <c r="G11" s="75"/>
      <c r="H11" s="75"/>
      <c r="I11" s="149"/>
    </row>
    <row r="12" spans="1:10" ht="30.6" customHeight="1" x14ac:dyDescent="0.25">
      <c r="A12" s="75" t="s">
        <v>183</v>
      </c>
      <c r="B12" s="76"/>
      <c r="C12" s="75" t="s">
        <v>182</v>
      </c>
      <c r="D12" s="74" t="s">
        <v>132</v>
      </c>
      <c r="E12" s="66">
        <v>0.46</v>
      </c>
      <c r="F12" s="74" t="s">
        <v>185</v>
      </c>
      <c r="G12" s="67" t="s">
        <v>202</v>
      </c>
      <c r="H12" s="66" t="s">
        <v>210</v>
      </c>
    </row>
    <row r="13" spans="1:10" ht="27" customHeight="1" x14ac:dyDescent="0.25">
      <c r="A13" s="75" t="s">
        <v>224</v>
      </c>
      <c r="B13" s="150" t="s">
        <v>229</v>
      </c>
      <c r="C13" s="72"/>
      <c r="D13" s="72"/>
      <c r="E13" s="72"/>
      <c r="F13" s="72"/>
      <c r="G13" s="194" t="s">
        <v>227</v>
      </c>
      <c r="H13" s="72"/>
    </row>
    <row r="14" spans="1:10" ht="34.15" customHeight="1" x14ac:dyDescent="0.25">
      <c r="A14" s="75" t="s">
        <v>223</v>
      </c>
      <c r="B14" s="66"/>
      <c r="C14" s="73" t="s">
        <v>184</v>
      </c>
      <c r="D14" s="74" t="s">
        <v>131</v>
      </c>
      <c r="E14" s="66">
        <v>0.65</v>
      </c>
      <c r="F14" s="74" t="s">
        <v>181</v>
      </c>
      <c r="G14" s="66" t="s">
        <v>202</v>
      </c>
      <c r="H14" s="66" t="s">
        <v>209</v>
      </c>
    </row>
    <row r="15" spans="1:10" ht="28.15" customHeight="1" x14ac:dyDescent="0.25">
      <c r="A15" s="75" t="s">
        <v>239</v>
      </c>
      <c r="B15" s="205">
        <v>1990</v>
      </c>
      <c r="C15" s="66" t="s">
        <v>100</v>
      </c>
      <c r="D15" s="74" t="s">
        <v>131</v>
      </c>
      <c r="E15" s="66">
        <v>0.12</v>
      </c>
      <c r="F15" s="74" t="s">
        <v>181</v>
      </c>
      <c r="G15" s="66" t="s">
        <v>240</v>
      </c>
      <c r="H15" s="66" t="s">
        <v>241</v>
      </c>
    </row>
    <row r="20" spans="1:1" x14ac:dyDescent="0.25">
      <c r="A20" t="s">
        <v>238</v>
      </c>
    </row>
  </sheetData>
  <phoneticPr fontId="26" type="noConversion"/>
  <pageMargins left="0.7" right="0.7" top="0.78740157499999996" bottom="0.78740157499999996" header="0.3" footer="0.3"/>
  <pageSetup paperSize="9" orientation="landscape" verticalDpi="0" r:id="rId1"/>
  <headerFooter>
    <oddFooter xml:space="preserve">&amp;LVertraulich </oddFooter>
    <evenFooter xml:space="preserve">&amp;LVertraulich </evenFooter>
    <firstFooter xml:space="preserve">&amp;LVertraulich 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2F84C-5704-44C6-BC7E-B455248F120D}">
  <sheetPr>
    <tabColor theme="4" tint="0.39997558519241921"/>
  </sheetPr>
  <dimension ref="B2:J17"/>
  <sheetViews>
    <sheetView workbookViewId="0">
      <selection activeCell="K29" sqref="K29"/>
    </sheetView>
  </sheetViews>
  <sheetFormatPr baseColWidth="10" defaultRowHeight="15" x14ac:dyDescent="0.25"/>
  <cols>
    <col min="2" max="2" width="19.5703125" style="65" customWidth="1"/>
    <col min="3" max="3" width="19" style="65" customWidth="1"/>
    <col min="4" max="4" width="32.140625" style="156" customWidth="1"/>
    <col min="5" max="5" width="19.7109375" customWidth="1"/>
    <col min="7" max="7" width="18.7109375" customWidth="1"/>
    <col min="8" max="8" width="19.28515625" customWidth="1"/>
    <col min="9" max="9" width="31" customWidth="1"/>
    <col min="10" max="10" width="21.5703125" customWidth="1"/>
    <col min="12" max="12" width="15.140625" customWidth="1"/>
    <col min="13" max="13" width="17.5703125" customWidth="1"/>
    <col min="14" max="14" width="32.28515625" customWidth="1"/>
    <col min="15" max="15" width="18.140625" customWidth="1"/>
  </cols>
  <sheetData>
    <row r="2" spans="2:10" ht="20.100000000000001" customHeight="1" x14ac:dyDescent="0.25">
      <c r="B2" s="226" t="s">
        <v>237</v>
      </c>
      <c r="C2" s="227"/>
      <c r="D2" s="227"/>
      <c r="E2" s="228"/>
      <c r="G2" s="225" t="s">
        <v>243</v>
      </c>
      <c r="H2" s="225"/>
      <c r="I2" s="225"/>
      <c r="J2" s="225"/>
    </row>
    <row r="3" spans="2:10" ht="20.100000000000001" customHeight="1" x14ac:dyDescent="0.25">
      <c r="B3" s="150" t="s">
        <v>215</v>
      </c>
      <c r="C3" s="150" t="s">
        <v>245</v>
      </c>
      <c r="D3" s="150" t="s">
        <v>246</v>
      </c>
      <c r="E3" s="150" t="s">
        <v>216</v>
      </c>
      <c r="G3" s="150" t="s">
        <v>215</v>
      </c>
      <c r="H3" s="150" t="s">
        <v>245</v>
      </c>
      <c r="I3" s="150" t="s">
        <v>246</v>
      </c>
      <c r="J3" s="150" t="s">
        <v>216</v>
      </c>
    </row>
    <row r="4" spans="2:10" ht="21.95" customHeight="1" x14ac:dyDescent="0.25">
      <c r="B4" s="192"/>
      <c r="C4" s="185"/>
      <c r="D4" s="189"/>
      <c r="E4" s="186">
        <v>1</v>
      </c>
      <c r="G4" s="192"/>
      <c r="H4" s="185"/>
      <c r="I4" s="189"/>
      <c r="J4" s="186">
        <v>1</v>
      </c>
    </row>
    <row r="5" spans="2:10" ht="21.95" customHeight="1" x14ac:dyDescent="0.25">
      <c r="B5" s="193"/>
      <c r="C5" s="187"/>
      <c r="D5" s="190"/>
      <c r="E5" s="188">
        <v>2</v>
      </c>
      <c r="G5" s="193"/>
      <c r="H5" s="187"/>
      <c r="I5" s="190"/>
      <c r="J5" s="188">
        <v>2</v>
      </c>
    </row>
    <row r="6" spans="2:10" ht="21.95" customHeight="1" x14ac:dyDescent="0.25">
      <c r="B6" s="182"/>
      <c r="C6" s="183"/>
      <c r="D6" s="191"/>
      <c r="E6" s="183">
        <v>3</v>
      </c>
      <c r="G6" s="182"/>
      <c r="H6" s="183"/>
      <c r="I6" s="191"/>
      <c r="J6" s="183">
        <v>3</v>
      </c>
    </row>
    <row r="7" spans="2:10" ht="21.95" customHeight="1" x14ac:dyDescent="0.25">
      <c r="B7" s="230"/>
      <c r="C7" s="133"/>
      <c r="D7" s="231"/>
      <c r="E7" s="133"/>
      <c r="G7" s="230"/>
      <c r="H7" s="133"/>
      <c r="I7" s="231"/>
      <c r="J7" s="133"/>
    </row>
    <row r="8" spans="2:10" ht="21.95" customHeight="1" x14ac:dyDescent="0.25">
      <c r="B8" s="230"/>
      <c r="C8" s="133"/>
      <c r="D8" s="231"/>
      <c r="E8" s="133"/>
      <c r="G8" s="230"/>
      <c r="H8" s="133"/>
      <c r="I8" s="231"/>
      <c r="J8" s="133"/>
    </row>
    <row r="9" spans="2:10" ht="21.95" customHeight="1" x14ac:dyDescent="0.25">
      <c r="B9" s="230"/>
      <c r="C9" s="133"/>
      <c r="D9" s="231"/>
      <c r="E9" s="133"/>
      <c r="G9" s="230"/>
      <c r="H9" s="133"/>
      <c r="I9" s="231"/>
      <c r="J9" s="133"/>
    </row>
    <row r="10" spans="2:10" ht="21.95" customHeight="1" x14ac:dyDescent="0.25">
      <c r="B10" s="232"/>
      <c r="C10" s="133"/>
      <c r="D10" s="233"/>
      <c r="E10" s="234"/>
      <c r="G10" s="232"/>
      <c r="H10" s="133"/>
      <c r="I10" s="233"/>
      <c r="J10" s="234"/>
    </row>
    <row r="11" spans="2:10" ht="21.95" customHeight="1" x14ac:dyDescent="0.25">
      <c r="B11" s="232"/>
      <c r="C11" s="133"/>
      <c r="D11" s="235"/>
      <c r="E11" s="234"/>
      <c r="G11" s="232"/>
      <c r="H11" s="133"/>
      <c r="I11" s="235"/>
      <c r="J11" s="234"/>
    </row>
    <row r="12" spans="2:10" ht="21.95" customHeight="1" x14ac:dyDescent="0.25">
      <c r="B12" s="230"/>
      <c r="C12" s="133"/>
      <c r="D12" s="231"/>
      <c r="E12" s="230"/>
      <c r="G12" s="230"/>
      <c r="H12" s="133"/>
      <c r="I12" s="231"/>
      <c r="J12" s="230"/>
    </row>
    <row r="13" spans="2:10" ht="21.95" customHeight="1" x14ac:dyDescent="0.25">
      <c r="B13" s="230"/>
      <c r="C13" s="133"/>
      <c r="D13" s="231"/>
      <c r="E13" s="234"/>
      <c r="G13" s="230"/>
      <c r="H13" s="133"/>
      <c r="I13" s="231"/>
      <c r="J13" s="234"/>
    </row>
    <row r="14" spans="2:10" ht="21.95" customHeight="1" x14ac:dyDescent="0.25">
      <c r="B14" s="230"/>
      <c r="C14" s="133"/>
      <c r="D14" s="233"/>
      <c r="E14" s="234"/>
      <c r="G14" s="230"/>
      <c r="H14" s="133"/>
      <c r="I14" s="233"/>
      <c r="J14" s="234"/>
    </row>
    <row r="15" spans="2:10" ht="28.5" customHeight="1" x14ac:dyDescent="0.25">
      <c r="B15" s="229" t="s">
        <v>244</v>
      </c>
      <c r="C15" s="229">
        <f>SUM(C4:C14)</f>
        <v>0</v>
      </c>
      <c r="D15" s="229"/>
      <c r="E15" s="229"/>
      <c r="G15" s="229" t="s">
        <v>244</v>
      </c>
      <c r="H15" s="229">
        <f>SUM(H4:H14)</f>
        <v>0</v>
      </c>
      <c r="I15" s="229"/>
      <c r="J15" s="229"/>
    </row>
    <row r="16" spans="2:10" ht="21.95" customHeight="1" x14ac:dyDescent="0.25">
      <c r="B16" s="156"/>
    </row>
    <row r="17" ht="21.95" customHeight="1" x14ac:dyDescent="0.25"/>
  </sheetData>
  <mergeCells count="2">
    <mergeCell ref="B2:E2"/>
    <mergeCell ref="G2:J2"/>
  </mergeCells>
  <pageMargins left="0.7" right="0.7" top="0.78740157499999996" bottom="0.78740157499999996" header="0.3" footer="0.3"/>
  <pageSetup paperSize="9" orientation="portrait" verticalDpi="0" r:id="rId1"/>
  <headerFooter>
    <oddFooter xml:space="preserve">&amp;LVertraulich </oddFooter>
    <evenFooter xml:space="preserve">&amp;LVertraulich </evenFooter>
    <firstFooter xml:space="preserve">&amp;LVertraulich 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CC2B4-631E-485B-9694-55BE490EA625}">
  <sheetPr>
    <tabColor theme="8" tint="0.79998168889431442"/>
    <pageSetUpPr autoPageBreaks="0"/>
  </sheetPr>
  <dimension ref="A1:Q70"/>
  <sheetViews>
    <sheetView showGridLines="0" zoomScale="80" zoomScaleNormal="80" workbookViewId="0">
      <selection activeCell="J18" sqref="J18"/>
    </sheetView>
  </sheetViews>
  <sheetFormatPr baseColWidth="10" defaultColWidth="0" defaultRowHeight="14.25" x14ac:dyDescent="0.2"/>
  <cols>
    <col min="1" max="1" width="5.140625" style="2" customWidth="1"/>
    <col min="2" max="2" width="3.28515625" style="2" customWidth="1"/>
    <col min="3" max="3" width="37.85546875" style="2" customWidth="1"/>
    <col min="4" max="15" width="13.85546875" style="2" customWidth="1"/>
    <col min="16" max="16" width="15.7109375" style="2" customWidth="1"/>
    <col min="17" max="17" width="7.42578125" style="2" customWidth="1"/>
    <col min="18" max="16384" width="9.140625" style="2" hidden="1"/>
  </cols>
  <sheetData>
    <row r="1" spans="1:16" ht="19.5" x14ac:dyDescent="0.25">
      <c r="A1" s="1" t="s">
        <v>2</v>
      </c>
    </row>
    <row r="2" spans="1:16" x14ac:dyDescent="0.2">
      <c r="A2" s="3" t="s">
        <v>3</v>
      </c>
    </row>
    <row r="3" spans="1:16" x14ac:dyDescent="0.2">
      <c r="B3" s="4"/>
    </row>
    <row r="4" spans="1:16" x14ac:dyDescent="0.2">
      <c r="B4" s="4"/>
    </row>
    <row r="5" spans="1:16" x14ac:dyDescent="0.2">
      <c r="B5" s="5"/>
    </row>
    <row r="6" spans="1:16" s="5" customFormat="1" ht="26.1" customHeight="1" x14ac:dyDescent="0.2">
      <c r="B6" s="6" t="s">
        <v>60</v>
      </c>
      <c r="C6" s="7"/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</row>
    <row r="7" spans="1:16" ht="5.65" customHeight="1" thickBot="1" x14ac:dyDescent="0.25"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9"/>
    </row>
    <row r="8" spans="1:16" s="5" customFormat="1" ht="15.75" thickTop="1" thickBot="1" x14ac:dyDescent="0.25">
      <c r="B8" s="10" t="s">
        <v>17</v>
      </c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3"/>
    </row>
    <row r="9" spans="1:16" ht="15" thickTop="1" x14ac:dyDescent="0.2">
      <c r="C9" s="14" t="s">
        <v>18</v>
      </c>
      <c r="D9" s="15">
        <v>2701</v>
      </c>
      <c r="E9" s="15">
        <v>2919</v>
      </c>
      <c r="F9" s="15">
        <v>2724</v>
      </c>
      <c r="G9" s="15"/>
      <c r="H9" s="15"/>
      <c r="I9" s="15"/>
      <c r="J9" s="15"/>
      <c r="K9" s="15"/>
      <c r="L9" s="15"/>
      <c r="M9" s="15"/>
      <c r="N9" s="15"/>
      <c r="O9" s="15"/>
      <c r="P9" s="16">
        <f>SUM(D9:O9)</f>
        <v>8344</v>
      </c>
    </row>
    <row r="10" spans="1:16" x14ac:dyDescent="0.2">
      <c r="C10" s="14" t="s">
        <v>19</v>
      </c>
      <c r="D10" s="15">
        <v>400</v>
      </c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6">
        <f>SUM(D10:O10)</f>
        <v>400</v>
      </c>
    </row>
    <row r="11" spans="1:16" x14ac:dyDescent="0.2">
      <c r="C11" s="14" t="s">
        <v>136</v>
      </c>
      <c r="D11" s="15">
        <v>1500</v>
      </c>
      <c r="E11" s="15">
        <v>1200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6">
        <f>SUM(D11:O11)</f>
        <v>2700</v>
      </c>
    </row>
    <row r="12" spans="1:16" ht="15" thickBot="1" x14ac:dyDescent="0.25">
      <c r="C12" s="17" t="s">
        <v>20</v>
      </c>
      <c r="D12" s="18">
        <f t="shared" ref="D12:O12" si="0">SUM(D9:D11)</f>
        <v>4601</v>
      </c>
      <c r="E12" s="18">
        <f t="shared" si="0"/>
        <v>4119</v>
      </c>
      <c r="F12" s="18">
        <f t="shared" si="0"/>
        <v>2724</v>
      </c>
      <c r="G12" s="18">
        <v>2675</v>
      </c>
      <c r="H12" s="18">
        <v>2675</v>
      </c>
      <c r="I12" s="18">
        <v>2675</v>
      </c>
      <c r="J12" s="18">
        <v>2953</v>
      </c>
      <c r="K12" s="18">
        <f t="shared" si="0"/>
        <v>0</v>
      </c>
      <c r="L12" s="18">
        <f t="shared" si="0"/>
        <v>0</v>
      </c>
      <c r="M12" s="18">
        <f t="shared" si="0"/>
        <v>0</v>
      </c>
      <c r="N12" s="18">
        <f t="shared" si="0"/>
        <v>0</v>
      </c>
      <c r="O12" s="18">
        <f t="shared" si="0"/>
        <v>0</v>
      </c>
      <c r="P12" s="19">
        <f>SUM(D12:O12)</f>
        <v>22422</v>
      </c>
    </row>
    <row r="13" spans="1:16" ht="5.65" customHeight="1" thickTop="1" thickBot="1" x14ac:dyDescent="0.25">
      <c r="C13" s="20"/>
      <c r="D13" s="15"/>
      <c r="E13" s="15"/>
      <c r="F13" s="15"/>
      <c r="G13" s="15"/>
      <c r="H13" s="21"/>
      <c r="I13" s="21"/>
      <c r="J13" s="21"/>
      <c r="K13" s="21"/>
      <c r="L13" s="21"/>
      <c r="M13" s="21"/>
      <c r="N13" s="21"/>
      <c r="O13" s="21"/>
      <c r="P13" s="22"/>
    </row>
    <row r="14" spans="1:16" s="5" customFormat="1" ht="15.75" thickTop="1" thickBot="1" x14ac:dyDescent="0.25">
      <c r="B14" s="23" t="s">
        <v>21</v>
      </c>
      <c r="C14" s="24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6"/>
    </row>
    <row r="15" spans="1:16" ht="15" thickTop="1" x14ac:dyDescent="0.2">
      <c r="C15" s="27" t="s">
        <v>22</v>
      </c>
      <c r="D15" s="28">
        <f>SUM(D17:D19)</f>
        <v>900</v>
      </c>
      <c r="E15" s="28">
        <f t="shared" ref="E15:O15" si="1">SUM(E17:E19)</f>
        <v>900</v>
      </c>
      <c r="F15" s="28">
        <f t="shared" si="1"/>
        <v>900</v>
      </c>
      <c r="G15" s="28">
        <f t="shared" si="1"/>
        <v>900</v>
      </c>
      <c r="H15" s="28">
        <f t="shared" si="1"/>
        <v>900</v>
      </c>
      <c r="I15" s="28">
        <f t="shared" si="1"/>
        <v>900</v>
      </c>
      <c r="J15" s="28">
        <v>1000</v>
      </c>
      <c r="K15" s="28">
        <f t="shared" si="1"/>
        <v>0</v>
      </c>
      <c r="L15" s="28">
        <f t="shared" si="1"/>
        <v>0</v>
      </c>
      <c r="M15" s="28">
        <f t="shared" si="1"/>
        <v>0</v>
      </c>
      <c r="N15" s="28">
        <f t="shared" si="1"/>
        <v>0</v>
      </c>
      <c r="O15" s="28">
        <f t="shared" si="1"/>
        <v>0</v>
      </c>
      <c r="P15" s="29">
        <f>SUM(P17:P19)</f>
        <v>6400</v>
      </c>
    </row>
    <row r="16" spans="1:16" x14ac:dyDescent="0.2">
      <c r="C16" s="30" t="s">
        <v>23</v>
      </c>
      <c r="D16" s="31">
        <f t="shared" ref="D16:P16" si="2">IFERROR(D15/D$40,"")</f>
        <v>0.39735099337748342</v>
      </c>
      <c r="E16" s="31">
        <f t="shared" si="2"/>
        <v>0.54711246200607899</v>
      </c>
      <c r="F16" s="31">
        <f t="shared" si="2"/>
        <v>0.54711246200607899</v>
      </c>
      <c r="G16" s="31">
        <f t="shared" si="2"/>
        <v>0.54711246200607899</v>
      </c>
      <c r="H16" s="31">
        <f t="shared" si="2"/>
        <v>0.54711246200607899</v>
      </c>
      <c r="I16" s="31">
        <f t="shared" si="2"/>
        <v>0.54711246200607899</v>
      </c>
      <c r="J16" s="31">
        <f t="shared" si="2"/>
        <v>0.56338028169014087</v>
      </c>
      <c r="K16" s="31" t="str">
        <f t="shared" si="2"/>
        <v/>
      </c>
      <c r="L16" s="31" t="str">
        <f t="shared" si="2"/>
        <v/>
      </c>
      <c r="M16" s="31">
        <f t="shared" si="2"/>
        <v>0</v>
      </c>
      <c r="N16" s="31" t="str">
        <f t="shared" si="2"/>
        <v/>
      </c>
      <c r="O16" s="31" t="str">
        <f t="shared" si="2"/>
        <v/>
      </c>
      <c r="P16" s="32">
        <f t="shared" si="2"/>
        <v>0.51923144011273814</v>
      </c>
    </row>
    <row r="17" spans="3:16" x14ac:dyDescent="0.2">
      <c r="C17" s="33" t="s">
        <v>24</v>
      </c>
      <c r="D17" s="15">
        <v>900</v>
      </c>
      <c r="E17" s="15">
        <v>900</v>
      </c>
      <c r="F17" s="15">
        <v>900</v>
      </c>
      <c r="G17" s="15">
        <v>900</v>
      </c>
      <c r="H17" s="15">
        <v>900</v>
      </c>
      <c r="I17" s="15">
        <v>900</v>
      </c>
      <c r="J17" s="15">
        <v>1000</v>
      </c>
      <c r="K17" s="15"/>
      <c r="L17" s="15"/>
      <c r="M17" s="15"/>
      <c r="N17" s="15"/>
      <c r="O17" s="15"/>
      <c r="P17" s="34">
        <f>SUM(D17:O17)</f>
        <v>6400</v>
      </c>
    </row>
    <row r="18" spans="3:16" x14ac:dyDescent="0.2">
      <c r="C18" s="33" t="s">
        <v>25</v>
      </c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34">
        <f>SUM(D18:O18)</f>
        <v>0</v>
      </c>
    </row>
    <row r="19" spans="3:16" x14ac:dyDescent="0.2">
      <c r="C19" s="33" t="s">
        <v>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34">
        <f>SUM(D19:O19)</f>
        <v>0</v>
      </c>
    </row>
    <row r="20" spans="3:16" x14ac:dyDescent="0.2">
      <c r="C20" s="27" t="s">
        <v>27</v>
      </c>
      <c r="D20" s="28">
        <f t="shared" ref="D20:P20" si="3">SUM(D22:D23)</f>
        <v>10</v>
      </c>
      <c r="E20" s="28">
        <f t="shared" si="3"/>
        <v>0</v>
      </c>
      <c r="F20" s="28">
        <f t="shared" si="3"/>
        <v>0</v>
      </c>
      <c r="G20" s="28">
        <f t="shared" si="3"/>
        <v>0</v>
      </c>
      <c r="H20" s="28">
        <f t="shared" si="3"/>
        <v>0</v>
      </c>
      <c r="I20" s="28">
        <f t="shared" si="3"/>
        <v>0</v>
      </c>
      <c r="J20" s="28">
        <f t="shared" si="3"/>
        <v>0</v>
      </c>
      <c r="K20" s="28">
        <f t="shared" si="3"/>
        <v>0</v>
      </c>
      <c r="L20" s="28">
        <f t="shared" si="3"/>
        <v>0</v>
      </c>
      <c r="M20" s="28">
        <f t="shared" si="3"/>
        <v>60.91</v>
      </c>
      <c r="N20" s="28">
        <f t="shared" si="3"/>
        <v>0</v>
      </c>
      <c r="O20" s="28">
        <f t="shared" si="3"/>
        <v>0</v>
      </c>
      <c r="P20" s="29">
        <f t="shared" si="3"/>
        <v>70.91</v>
      </c>
    </row>
    <row r="21" spans="3:16" x14ac:dyDescent="0.2">
      <c r="C21" s="30" t="s">
        <v>23</v>
      </c>
      <c r="D21" s="31">
        <f t="shared" ref="D21:P21" si="4">IFERROR(D20/D$40,"")</f>
        <v>4.4150110375275938E-3</v>
      </c>
      <c r="E21" s="31">
        <f t="shared" si="4"/>
        <v>0</v>
      </c>
      <c r="F21" s="31">
        <f t="shared" si="4"/>
        <v>0</v>
      </c>
      <c r="G21" s="31">
        <f t="shared" si="4"/>
        <v>0</v>
      </c>
      <c r="H21" s="31">
        <f t="shared" si="4"/>
        <v>0</v>
      </c>
      <c r="I21" s="31">
        <f t="shared" si="4"/>
        <v>0</v>
      </c>
      <c r="J21" s="31">
        <f t="shared" si="4"/>
        <v>0</v>
      </c>
      <c r="K21" s="31" t="str">
        <f t="shared" si="4"/>
        <v/>
      </c>
      <c r="L21" s="31" t="str">
        <f t="shared" si="4"/>
        <v/>
      </c>
      <c r="M21" s="31">
        <f t="shared" si="4"/>
        <v>1</v>
      </c>
      <c r="N21" s="31" t="str">
        <f t="shared" si="4"/>
        <v/>
      </c>
      <c r="O21" s="31" t="str">
        <f t="shared" si="4"/>
        <v/>
      </c>
      <c r="P21" s="32">
        <f t="shared" si="4"/>
        <v>5.7529220966241034E-3</v>
      </c>
    </row>
    <row r="22" spans="3:16" x14ac:dyDescent="0.2">
      <c r="C22" s="33" t="s">
        <v>28</v>
      </c>
      <c r="D22" s="15"/>
      <c r="E22" s="15"/>
      <c r="F22" s="15"/>
      <c r="G22" s="15"/>
      <c r="H22" s="15"/>
      <c r="I22" s="15"/>
      <c r="J22" s="15"/>
      <c r="K22" s="15"/>
      <c r="L22" s="15"/>
      <c r="M22" s="15">
        <v>60.91</v>
      </c>
      <c r="N22" s="15"/>
      <c r="O22" s="15"/>
      <c r="P22" s="34">
        <f>SUM(D22:O22)</f>
        <v>60.91</v>
      </c>
    </row>
    <row r="23" spans="3:16" x14ac:dyDescent="0.2">
      <c r="C23" s="33" t="s">
        <v>62</v>
      </c>
      <c r="D23" s="15">
        <v>10</v>
      </c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34">
        <f>SUM(D23:O23)</f>
        <v>10</v>
      </c>
    </row>
    <row r="24" spans="3:16" x14ac:dyDescent="0.2">
      <c r="C24" s="27" t="s">
        <v>30</v>
      </c>
      <c r="D24" s="28">
        <f>SUM(D26:D29)</f>
        <v>613</v>
      </c>
      <c r="E24" s="28">
        <f t="shared" ref="E24:N24" si="5">SUM(E26:E29)</f>
        <v>713</v>
      </c>
      <c r="F24" s="28">
        <f t="shared" si="5"/>
        <v>713</v>
      </c>
      <c r="G24" s="28">
        <f t="shared" si="5"/>
        <v>713</v>
      </c>
      <c r="H24" s="28">
        <f t="shared" si="5"/>
        <v>713</v>
      </c>
      <c r="I24" s="28">
        <f t="shared" si="5"/>
        <v>713</v>
      </c>
      <c r="J24" s="28">
        <f t="shared" si="5"/>
        <v>713</v>
      </c>
      <c r="K24" s="28">
        <f t="shared" si="5"/>
        <v>0</v>
      </c>
      <c r="L24" s="28">
        <f t="shared" si="5"/>
        <v>0</v>
      </c>
      <c r="M24" s="28">
        <f t="shared" si="5"/>
        <v>0</v>
      </c>
      <c r="N24" s="28">
        <f t="shared" si="5"/>
        <v>0</v>
      </c>
      <c r="O24" s="28">
        <f>SUM(O26:O29)</f>
        <v>0</v>
      </c>
      <c r="P24" s="29">
        <f>SUM(P26:P29)</f>
        <v>4891</v>
      </c>
    </row>
    <row r="25" spans="3:16" x14ac:dyDescent="0.2">
      <c r="C25" s="30" t="s">
        <v>23</v>
      </c>
      <c r="D25" s="31">
        <f t="shared" ref="D25:P25" si="6">IFERROR(D24/D$40,"")</f>
        <v>0.27064017660044148</v>
      </c>
      <c r="E25" s="31">
        <f t="shared" si="6"/>
        <v>0.43343465045592705</v>
      </c>
      <c r="F25" s="31">
        <f t="shared" si="6"/>
        <v>0.43343465045592705</v>
      </c>
      <c r="G25" s="31">
        <f t="shared" si="6"/>
        <v>0.43343465045592705</v>
      </c>
      <c r="H25" s="31">
        <f t="shared" si="6"/>
        <v>0.43343465045592705</v>
      </c>
      <c r="I25" s="31">
        <f t="shared" si="6"/>
        <v>0.43343465045592705</v>
      </c>
      <c r="J25" s="31">
        <f t="shared" si="6"/>
        <v>0.40169014084507043</v>
      </c>
      <c r="K25" s="31" t="str">
        <f t="shared" si="6"/>
        <v/>
      </c>
      <c r="L25" s="31" t="str">
        <f t="shared" si="6"/>
        <v/>
      </c>
      <c r="M25" s="31">
        <f t="shared" si="6"/>
        <v>0</v>
      </c>
      <c r="N25" s="31" t="str">
        <f t="shared" si="6"/>
        <v/>
      </c>
      <c r="O25" s="31" t="str">
        <f t="shared" si="6"/>
        <v/>
      </c>
      <c r="P25" s="32">
        <f t="shared" si="6"/>
        <v>0.39680640212365659</v>
      </c>
    </row>
    <row r="26" spans="3:16" x14ac:dyDescent="0.2">
      <c r="C26" s="33" t="s">
        <v>31</v>
      </c>
      <c r="D26" s="15">
        <v>500</v>
      </c>
      <c r="E26" s="15">
        <v>600</v>
      </c>
      <c r="F26" s="15">
        <v>600</v>
      </c>
      <c r="G26" s="15">
        <v>600</v>
      </c>
      <c r="H26" s="15">
        <v>600</v>
      </c>
      <c r="I26" s="15">
        <v>600</v>
      </c>
      <c r="J26" s="15">
        <v>600</v>
      </c>
      <c r="K26" s="15"/>
      <c r="L26" s="15"/>
      <c r="M26" s="15"/>
      <c r="N26" s="15"/>
      <c r="O26" s="15"/>
      <c r="P26" s="34">
        <f>SUM(D26:O26)</f>
        <v>4100</v>
      </c>
    </row>
    <row r="27" spans="3:16" x14ac:dyDescent="0.2">
      <c r="C27" s="33" t="s">
        <v>32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34">
        <f>SUM(D27:O27)</f>
        <v>0</v>
      </c>
    </row>
    <row r="28" spans="3:16" x14ac:dyDescent="0.2">
      <c r="C28" s="33" t="s">
        <v>0</v>
      </c>
      <c r="D28" s="15">
        <v>113</v>
      </c>
      <c r="E28" s="15">
        <v>113</v>
      </c>
      <c r="F28" s="15">
        <v>113</v>
      </c>
      <c r="G28" s="15">
        <v>113</v>
      </c>
      <c r="H28" s="15">
        <v>113</v>
      </c>
      <c r="I28" s="15">
        <v>113</v>
      </c>
      <c r="J28" s="15">
        <v>113</v>
      </c>
      <c r="K28" s="15"/>
      <c r="L28" s="15"/>
      <c r="M28" s="15"/>
      <c r="N28" s="15"/>
      <c r="O28" s="15"/>
      <c r="P28" s="34">
        <f>SUM(D28:O28)</f>
        <v>791</v>
      </c>
    </row>
    <row r="29" spans="3:16" x14ac:dyDescent="0.2">
      <c r="C29" s="33" t="s">
        <v>33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34">
        <f>SUM(D29:O29)</f>
        <v>0</v>
      </c>
    </row>
    <row r="30" spans="3:16" x14ac:dyDescent="0.2">
      <c r="C30" s="27" t="s">
        <v>34</v>
      </c>
      <c r="D30" s="28">
        <f>SUM(D32:D33)</f>
        <v>480</v>
      </c>
      <c r="E30" s="28">
        <f t="shared" ref="E30:O30" si="7">SUM(E32:E33)</f>
        <v>0</v>
      </c>
      <c r="F30" s="28">
        <f t="shared" si="7"/>
        <v>0</v>
      </c>
      <c r="G30" s="28">
        <f t="shared" si="7"/>
        <v>0</v>
      </c>
      <c r="H30" s="28">
        <f t="shared" si="7"/>
        <v>0</v>
      </c>
      <c r="I30" s="28">
        <f t="shared" si="7"/>
        <v>0</v>
      </c>
      <c r="J30" s="28">
        <f t="shared" si="7"/>
        <v>0</v>
      </c>
      <c r="K30" s="28">
        <f t="shared" si="7"/>
        <v>0</v>
      </c>
      <c r="L30" s="28">
        <f t="shared" si="7"/>
        <v>0</v>
      </c>
      <c r="M30" s="28">
        <f t="shared" si="7"/>
        <v>0</v>
      </c>
      <c r="N30" s="28">
        <f t="shared" si="7"/>
        <v>0</v>
      </c>
      <c r="O30" s="28">
        <f t="shared" si="7"/>
        <v>0</v>
      </c>
      <c r="P30" s="29">
        <f>SUM(P32:P33)</f>
        <v>480</v>
      </c>
    </row>
    <row r="31" spans="3:16" x14ac:dyDescent="0.2">
      <c r="C31" s="30" t="s">
        <v>23</v>
      </c>
      <c r="D31" s="31">
        <f t="shared" ref="D31:P31" si="8">IFERROR(D30/D$40,"")</f>
        <v>0.2119205298013245</v>
      </c>
      <c r="E31" s="31">
        <f t="shared" si="8"/>
        <v>0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 t="str">
        <f t="shared" si="8"/>
        <v/>
      </c>
      <c r="L31" s="31" t="str">
        <f t="shared" si="8"/>
        <v/>
      </c>
      <c r="M31" s="31">
        <f t="shared" si="8"/>
        <v>0</v>
      </c>
      <c r="N31" s="31" t="str">
        <f t="shared" si="8"/>
        <v/>
      </c>
      <c r="O31" s="31" t="str">
        <f t="shared" si="8"/>
        <v/>
      </c>
      <c r="P31" s="32">
        <f t="shared" si="8"/>
        <v>3.8942358008455358E-2</v>
      </c>
    </row>
    <row r="32" spans="3:16" x14ac:dyDescent="0.2">
      <c r="C32" s="33" t="s">
        <v>35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34">
        <f>SUM(D32:O32)</f>
        <v>0</v>
      </c>
    </row>
    <row r="33" spans="2:16" x14ac:dyDescent="0.2">
      <c r="C33" s="33" t="s">
        <v>36</v>
      </c>
      <c r="D33" s="15">
        <v>480</v>
      </c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34">
        <f>SUM(D33:O33)</f>
        <v>480</v>
      </c>
    </row>
    <row r="34" spans="2:16" x14ac:dyDescent="0.2">
      <c r="C34" s="27" t="s">
        <v>37</v>
      </c>
      <c r="D34" s="28">
        <f>SUM(D36:D39)</f>
        <v>262</v>
      </c>
      <c r="E34" s="28">
        <f t="shared" ref="E34:N34" si="9">SUM(E36:E39)</f>
        <v>32</v>
      </c>
      <c r="F34" s="28">
        <f t="shared" si="9"/>
        <v>32</v>
      </c>
      <c r="G34" s="28">
        <f t="shared" si="9"/>
        <v>32</v>
      </c>
      <c r="H34" s="28">
        <f t="shared" si="9"/>
        <v>32</v>
      </c>
      <c r="I34" s="28">
        <f t="shared" si="9"/>
        <v>32</v>
      </c>
      <c r="J34" s="28">
        <f t="shared" si="9"/>
        <v>62</v>
      </c>
      <c r="K34" s="28">
        <f t="shared" si="9"/>
        <v>0</v>
      </c>
      <c r="L34" s="28">
        <f t="shared" si="9"/>
        <v>0</v>
      </c>
      <c r="M34" s="28">
        <f t="shared" si="9"/>
        <v>0</v>
      </c>
      <c r="N34" s="28">
        <f t="shared" si="9"/>
        <v>0</v>
      </c>
      <c r="O34" s="28">
        <f>SUM(O36:O39)</f>
        <v>0</v>
      </c>
      <c r="P34" s="29">
        <f>SUM(P36:P39)</f>
        <v>484</v>
      </c>
    </row>
    <row r="35" spans="2:16" x14ac:dyDescent="0.2">
      <c r="C35" s="30" t="s">
        <v>23</v>
      </c>
      <c r="D35" s="31">
        <f t="shared" ref="D35:P35" si="10">IFERROR(D34/D$40,"")</f>
        <v>0.11567328918322296</v>
      </c>
      <c r="E35" s="31">
        <f t="shared" si="10"/>
        <v>1.9452887537993922E-2</v>
      </c>
      <c r="F35" s="31">
        <f t="shared" si="10"/>
        <v>1.9452887537993922E-2</v>
      </c>
      <c r="G35" s="31">
        <f t="shared" si="10"/>
        <v>1.9452887537993922E-2</v>
      </c>
      <c r="H35" s="31">
        <f t="shared" si="10"/>
        <v>1.9452887537993922E-2</v>
      </c>
      <c r="I35" s="31">
        <f t="shared" si="10"/>
        <v>1.9452887537993922E-2</v>
      </c>
      <c r="J35" s="31">
        <f t="shared" si="10"/>
        <v>3.4929577464788732E-2</v>
      </c>
      <c r="K35" s="31" t="str">
        <f t="shared" si="10"/>
        <v/>
      </c>
      <c r="L35" s="31" t="str">
        <f t="shared" si="10"/>
        <v/>
      </c>
      <c r="M35" s="31">
        <f t="shared" si="10"/>
        <v>0</v>
      </c>
      <c r="N35" s="31" t="str">
        <f t="shared" si="10"/>
        <v/>
      </c>
      <c r="O35" s="31" t="str">
        <f t="shared" si="10"/>
        <v/>
      </c>
      <c r="P35" s="32">
        <f t="shared" si="10"/>
        <v>3.9266877658525823E-2</v>
      </c>
    </row>
    <row r="36" spans="2:16" x14ac:dyDescent="0.2">
      <c r="C36" s="33" t="s">
        <v>1</v>
      </c>
      <c r="D36" s="15">
        <v>30</v>
      </c>
      <c r="E36" s="15"/>
      <c r="F36" s="15"/>
      <c r="G36" s="15"/>
      <c r="H36" s="15"/>
      <c r="I36" s="15"/>
      <c r="J36" s="15">
        <v>30</v>
      </c>
      <c r="K36" s="15"/>
      <c r="L36" s="15"/>
      <c r="M36" s="15"/>
      <c r="N36" s="15"/>
      <c r="O36" s="15"/>
      <c r="P36" s="34">
        <f>SUM(D36:O36)</f>
        <v>60</v>
      </c>
    </row>
    <row r="37" spans="2:16" x14ac:dyDescent="0.2">
      <c r="C37" s="33" t="s">
        <v>38</v>
      </c>
      <c r="D37" s="15">
        <v>12</v>
      </c>
      <c r="E37" s="15">
        <v>12</v>
      </c>
      <c r="F37" s="15">
        <v>12</v>
      </c>
      <c r="G37" s="15">
        <v>12</v>
      </c>
      <c r="H37" s="15">
        <v>12</v>
      </c>
      <c r="I37" s="15">
        <v>12</v>
      </c>
      <c r="J37" s="15">
        <v>12</v>
      </c>
      <c r="K37" s="15"/>
      <c r="L37" s="15"/>
      <c r="M37" s="15"/>
      <c r="N37" s="15"/>
      <c r="O37" s="15"/>
      <c r="P37" s="34">
        <f>SUM(D37:O37)</f>
        <v>84</v>
      </c>
    </row>
    <row r="38" spans="2:16" x14ac:dyDescent="0.2">
      <c r="C38" s="33" t="s">
        <v>154</v>
      </c>
      <c r="D38" s="15">
        <v>200</v>
      </c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34">
        <f>SUM(D38:O38)</f>
        <v>200</v>
      </c>
    </row>
    <row r="39" spans="2:16" x14ac:dyDescent="0.2">
      <c r="C39" s="33" t="s">
        <v>61</v>
      </c>
      <c r="D39" s="15">
        <v>20</v>
      </c>
      <c r="E39" s="15">
        <v>20</v>
      </c>
      <c r="F39" s="15">
        <v>20</v>
      </c>
      <c r="G39" s="15">
        <v>20</v>
      </c>
      <c r="H39" s="15">
        <v>20</v>
      </c>
      <c r="I39" s="15">
        <v>20</v>
      </c>
      <c r="J39" s="15">
        <v>20</v>
      </c>
      <c r="K39" s="15"/>
      <c r="L39" s="15"/>
      <c r="M39" s="15"/>
      <c r="N39" s="15"/>
      <c r="O39" s="15"/>
      <c r="P39" s="34">
        <f>SUM(D39:O39)</f>
        <v>140</v>
      </c>
    </row>
    <row r="40" spans="2:16" ht="15" thickBot="1" x14ac:dyDescent="0.25">
      <c r="C40" s="35" t="s">
        <v>39</v>
      </c>
      <c r="D40" s="36">
        <f>SUM(D17:D19,D22:D23,D26:D29,D32:D33,D36:D39)</f>
        <v>2265</v>
      </c>
      <c r="E40" s="36">
        <f>SUM(E17:E19,E22:E23,E26:E29,E32:E33,E36:E39)</f>
        <v>1645</v>
      </c>
      <c r="F40" s="36">
        <f t="shared" ref="F40:O40" si="11">SUM(F17:F19,F22:F23,F26:F29,F32:F33,F36:F39)</f>
        <v>1645</v>
      </c>
      <c r="G40" s="36">
        <f t="shared" si="11"/>
        <v>1645</v>
      </c>
      <c r="H40" s="36">
        <f t="shared" si="11"/>
        <v>1645</v>
      </c>
      <c r="I40" s="36">
        <f t="shared" si="11"/>
        <v>1645</v>
      </c>
      <c r="J40" s="36">
        <f t="shared" si="11"/>
        <v>1775</v>
      </c>
      <c r="K40" s="36">
        <f t="shared" si="11"/>
        <v>0</v>
      </c>
      <c r="L40" s="36">
        <f t="shared" si="11"/>
        <v>0</v>
      </c>
      <c r="M40" s="36">
        <f t="shared" si="11"/>
        <v>60.91</v>
      </c>
      <c r="N40" s="36">
        <f t="shared" si="11"/>
        <v>0</v>
      </c>
      <c r="O40" s="36">
        <f t="shared" si="11"/>
        <v>0</v>
      </c>
      <c r="P40" s="37">
        <f>SUM(D40:O40)</f>
        <v>12325.91</v>
      </c>
    </row>
    <row r="41" spans="2:16" ht="5.65" customHeight="1" thickTop="1" thickBot="1" x14ac:dyDescent="0.25">
      <c r="C41" s="20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38"/>
    </row>
    <row r="42" spans="2:16" ht="15.75" thickTop="1" thickBot="1" x14ac:dyDescent="0.25">
      <c r="B42" s="39" t="s">
        <v>40</v>
      </c>
      <c r="C42" s="40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2"/>
    </row>
    <row r="43" spans="2:16" ht="15" thickTop="1" x14ac:dyDescent="0.2">
      <c r="C43" s="27" t="s">
        <v>41</v>
      </c>
      <c r="D43" s="28">
        <f t="shared" ref="D43:P43" si="12">SUM(D45:D46)</f>
        <v>200</v>
      </c>
      <c r="E43" s="28">
        <f t="shared" si="12"/>
        <v>24</v>
      </c>
      <c r="F43" s="28">
        <f t="shared" si="12"/>
        <v>0</v>
      </c>
      <c r="G43" s="28">
        <f t="shared" si="12"/>
        <v>0</v>
      </c>
      <c r="H43" s="28">
        <f t="shared" si="12"/>
        <v>0</v>
      </c>
      <c r="I43" s="28">
        <f t="shared" si="12"/>
        <v>0</v>
      </c>
      <c r="J43" s="28">
        <f t="shared" si="12"/>
        <v>0</v>
      </c>
      <c r="K43" s="28">
        <f t="shared" si="12"/>
        <v>0</v>
      </c>
      <c r="L43" s="28">
        <f t="shared" si="12"/>
        <v>0</v>
      </c>
      <c r="M43" s="28">
        <f t="shared" si="12"/>
        <v>0</v>
      </c>
      <c r="N43" s="28">
        <f t="shared" si="12"/>
        <v>0</v>
      </c>
      <c r="O43" s="28">
        <f t="shared" si="12"/>
        <v>0</v>
      </c>
      <c r="P43" s="29">
        <f t="shared" si="12"/>
        <v>224</v>
      </c>
    </row>
    <row r="44" spans="2:16" x14ac:dyDescent="0.2">
      <c r="C44" s="30" t="s">
        <v>42</v>
      </c>
      <c r="D44" s="31">
        <f t="shared" ref="D44:P44" si="13">IFERROR(D43/D$63,"")</f>
        <v>0.13131976362442549</v>
      </c>
      <c r="E44" s="31">
        <f t="shared" si="13"/>
        <v>7.9549221080543586E-3</v>
      </c>
      <c r="F44" s="31" t="str">
        <f t="shared" si="13"/>
        <v/>
      </c>
      <c r="G44" s="31" t="str">
        <f t="shared" si="13"/>
        <v/>
      </c>
      <c r="H44" s="31" t="str">
        <f t="shared" si="13"/>
        <v/>
      </c>
      <c r="I44" s="31" t="str">
        <f t="shared" si="13"/>
        <v/>
      </c>
      <c r="J44" s="31" t="str">
        <f t="shared" si="13"/>
        <v/>
      </c>
      <c r="K44" s="31" t="str">
        <f t="shared" si="13"/>
        <v/>
      </c>
      <c r="L44" s="31" t="str">
        <f t="shared" si="13"/>
        <v/>
      </c>
      <c r="M44" s="31" t="str">
        <f t="shared" si="13"/>
        <v/>
      </c>
      <c r="N44" s="31" t="str">
        <f t="shared" si="13"/>
        <v/>
      </c>
      <c r="O44" s="31" t="str">
        <f t="shared" si="13"/>
        <v/>
      </c>
      <c r="P44" s="32">
        <f t="shared" si="13"/>
        <v>4.933920704845815E-2</v>
      </c>
    </row>
    <row r="45" spans="2:16" x14ac:dyDescent="0.2">
      <c r="C45" s="43" t="s">
        <v>43</v>
      </c>
      <c r="D45" s="15"/>
      <c r="E45" s="15">
        <v>24</v>
      </c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44">
        <f>SUM(D45:O45)</f>
        <v>24</v>
      </c>
    </row>
    <row r="46" spans="2:16" x14ac:dyDescent="0.2">
      <c r="C46" s="43" t="s">
        <v>44</v>
      </c>
      <c r="D46" s="15">
        <v>200</v>
      </c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44">
        <f>SUM(D46:O46)</f>
        <v>200</v>
      </c>
    </row>
    <row r="47" spans="2:16" x14ac:dyDescent="0.2">
      <c r="C47" s="27" t="s">
        <v>45</v>
      </c>
      <c r="D47" s="28">
        <f t="shared" ref="D47:P47" si="14">SUM(D49:D50)</f>
        <v>0</v>
      </c>
      <c r="E47" s="28">
        <f t="shared" si="14"/>
        <v>0</v>
      </c>
      <c r="F47" s="28">
        <f t="shared" si="14"/>
        <v>0</v>
      </c>
      <c r="G47" s="28">
        <f t="shared" si="14"/>
        <v>0</v>
      </c>
      <c r="H47" s="28">
        <f t="shared" si="14"/>
        <v>0</v>
      </c>
      <c r="I47" s="28">
        <f t="shared" si="14"/>
        <v>0</v>
      </c>
      <c r="J47" s="28">
        <f t="shared" si="14"/>
        <v>0</v>
      </c>
      <c r="K47" s="28">
        <f t="shared" si="14"/>
        <v>0</v>
      </c>
      <c r="L47" s="28">
        <f t="shared" si="14"/>
        <v>0</v>
      </c>
      <c r="M47" s="28">
        <f t="shared" si="14"/>
        <v>0</v>
      </c>
      <c r="N47" s="28">
        <f t="shared" si="14"/>
        <v>0</v>
      </c>
      <c r="O47" s="28">
        <f t="shared" si="14"/>
        <v>0</v>
      </c>
      <c r="P47" s="29">
        <f t="shared" si="14"/>
        <v>0</v>
      </c>
    </row>
    <row r="48" spans="2:16" x14ac:dyDescent="0.2">
      <c r="C48" s="30" t="s">
        <v>42</v>
      </c>
      <c r="D48" s="31">
        <f t="shared" ref="D48:P48" si="15">IFERROR(D47/D$63,"")</f>
        <v>0</v>
      </c>
      <c r="E48" s="31">
        <f t="shared" si="15"/>
        <v>0</v>
      </c>
      <c r="F48" s="31" t="str">
        <f t="shared" si="15"/>
        <v/>
      </c>
      <c r="G48" s="31" t="str">
        <f t="shared" si="15"/>
        <v/>
      </c>
      <c r="H48" s="31" t="str">
        <f t="shared" si="15"/>
        <v/>
      </c>
      <c r="I48" s="31" t="str">
        <f t="shared" si="15"/>
        <v/>
      </c>
      <c r="J48" s="31" t="str">
        <f t="shared" si="15"/>
        <v/>
      </c>
      <c r="K48" s="31" t="str">
        <f t="shared" si="15"/>
        <v/>
      </c>
      <c r="L48" s="31" t="str">
        <f t="shared" si="15"/>
        <v/>
      </c>
      <c r="M48" s="31" t="str">
        <f t="shared" si="15"/>
        <v/>
      </c>
      <c r="N48" s="31" t="str">
        <f t="shared" si="15"/>
        <v/>
      </c>
      <c r="O48" s="31" t="str">
        <f t="shared" si="15"/>
        <v/>
      </c>
      <c r="P48" s="32">
        <f t="shared" si="15"/>
        <v>0</v>
      </c>
    </row>
    <row r="49" spans="2:16" x14ac:dyDescent="0.2">
      <c r="C49" s="43" t="s">
        <v>46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44">
        <f>SUM(D49:O49)</f>
        <v>0</v>
      </c>
    </row>
    <row r="50" spans="2:16" x14ac:dyDescent="0.2">
      <c r="C50" s="43" t="s">
        <v>48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44">
        <f>SUM(D50:O50)</f>
        <v>0</v>
      </c>
    </row>
    <row r="51" spans="2:16" x14ac:dyDescent="0.2">
      <c r="C51" s="27" t="s">
        <v>49</v>
      </c>
      <c r="D51" s="28">
        <f>SUM(D53:D54)</f>
        <v>1474</v>
      </c>
      <c r="E51" s="28">
        <f t="shared" ref="E51:O51" si="16">SUM(E53:E54)</f>
        <v>2520</v>
      </c>
      <c r="F51" s="28">
        <f t="shared" si="16"/>
        <v>0</v>
      </c>
      <c r="G51" s="28">
        <f t="shared" si="16"/>
        <v>0</v>
      </c>
      <c r="H51" s="28">
        <f t="shared" si="16"/>
        <v>0</v>
      </c>
      <c r="I51" s="28">
        <f t="shared" si="16"/>
        <v>0</v>
      </c>
      <c r="J51" s="28">
        <f t="shared" si="16"/>
        <v>0</v>
      </c>
      <c r="K51" s="28">
        <f t="shared" si="16"/>
        <v>0</v>
      </c>
      <c r="L51" s="28">
        <f t="shared" si="16"/>
        <v>0</v>
      </c>
      <c r="M51" s="28">
        <f t="shared" si="16"/>
        <v>0</v>
      </c>
      <c r="N51" s="28">
        <f t="shared" si="16"/>
        <v>0</v>
      </c>
      <c r="O51" s="28">
        <f t="shared" si="16"/>
        <v>0</v>
      </c>
      <c r="P51" s="29">
        <f>SUM(P53)</f>
        <v>98</v>
      </c>
    </row>
    <row r="52" spans="2:16" x14ac:dyDescent="0.2">
      <c r="C52" s="30" t="s">
        <v>42</v>
      </c>
      <c r="D52" s="31">
        <f t="shared" ref="D52:P52" si="17">IFERROR(D51/D$63,"")</f>
        <v>0.96782665791201572</v>
      </c>
      <c r="E52" s="31">
        <f t="shared" si="17"/>
        <v>0.83526682134570762</v>
      </c>
      <c r="F52" s="31" t="str">
        <f t="shared" si="17"/>
        <v/>
      </c>
      <c r="G52" s="31" t="str">
        <f t="shared" si="17"/>
        <v/>
      </c>
      <c r="H52" s="31" t="str">
        <f t="shared" si="17"/>
        <v/>
      </c>
      <c r="I52" s="31" t="str">
        <f t="shared" si="17"/>
        <v/>
      </c>
      <c r="J52" s="31" t="str">
        <f t="shared" si="17"/>
        <v/>
      </c>
      <c r="K52" s="31" t="str">
        <f t="shared" si="17"/>
        <v/>
      </c>
      <c r="L52" s="31" t="str">
        <f t="shared" si="17"/>
        <v/>
      </c>
      <c r="M52" s="31" t="str">
        <f t="shared" si="17"/>
        <v/>
      </c>
      <c r="N52" s="31" t="str">
        <f t="shared" si="17"/>
        <v/>
      </c>
      <c r="O52" s="31" t="str">
        <f t="shared" si="17"/>
        <v/>
      </c>
      <c r="P52" s="32">
        <f t="shared" si="17"/>
        <v>2.1585903083700439E-2</v>
      </c>
    </row>
    <row r="53" spans="2:16" s="45" customFormat="1" ht="28.5" x14ac:dyDescent="0.2">
      <c r="C53" s="46" t="s">
        <v>50</v>
      </c>
      <c r="D53" s="47"/>
      <c r="E53" s="47">
        <v>98</v>
      </c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8">
        <f>SUM(D53:O53)</f>
        <v>98</v>
      </c>
    </row>
    <row r="54" spans="2:16" s="45" customFormat="1" x14ac:dyDescent="0.2">
      <c r="C54" s="83" t="s">
        <v>47</v>
      </c>
      <c r="D54" s="47">
        <v>1474</v>
      </c>
      <c r="E54" s="47">
        <v>2422</v>
      </c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84"/>
    </row>
    <row r="55" spans="2:16" x14ac:dyDescent="0.2">
      <c r="C55" s="27" t="s">
        <v>29</v>
      </c>
      <c r="D55" s="28">
        <f>SUM(D57:D61)</f>
        <v>1323</v>
      </c>
      <c r="E55" s="28">
        <f t="shared" ref="E55:P55" si="18">SUM(E57:E61)</f>
        <v>473</v>
      </c>
      <c r="F55" s="28">
        <f t="shared" si="18"/>
        <v>0</v>
      </c>
      <c r="G55" s="28">
        <f t="shared" si="18"/>
        <v>0</v>
      </c>
      <c r="H55" s="28">
        <f t="shared" si="18"/>
        <v>0</v>
      </c>
      <c r="I55" s="28">
        <f t="shared" si="18"/>
        <v>0</v>
      </c>
      <c r="J55" s="28">
        <f t="shared" si="18"/>
        <v>0</v>
      </c>
      <c r="K55" s="28">
        <f t="shared" si="18"/>
        <v>0</v>
      </c>
      <c r="L55" s="28">
        <f t="shared" si="18"/>
        <v>0</v>
      </c>
      <c r="M55" s="28">
        <f t="shared" si="18"/>
        <v>0</v>
      </c>
      <c r="N55" s="28">
        <f t="shared" si="18"/>
        <v>0</v>
      </c>
      <c r="O55" s="28">
        <f t="shared" si="18"/>
        <v>0</v>
      </c>
      <c r="P55" s="28">
        <f t="shared" si="18"/>
        <v>121</v>
      </c>
    </row>
    <row r="56" spans="2:16" x14ac:dyDescent="0.2">
      <c r="C56" s="30" t="s">
        <v>42</v>
      </c>
      <c r="D56" s="31">
        <f t="shared" ref="D56:P56" si="19">IFERROR(D55/D$63,"")</f>
        <v>0.86868023637557457</v>
      </c>
      <c r="E56" s="31">
        <f t="shared" si="19"/>
        <v>0.15677825654623798</v>
      </c>
      <c r="F56" s="31" t="str">
        <f t="shared" si="19"/>
        <v/>
      </c>
      <c r="G56" s="31" t="str">
        <f t="shared" si="19"/>
        <v/>
      </c>
      <c r="H56" s="31" t="str">
        <f t="shared" si="19"/>
        <v/>
      </c>
      <c r="I56" s="31" t="str">
        <f t="shared" si="19"/>
        <v/>
      </c>
      <c r="J56" s="31" t="str">
        <f t="shared" si="19"/>
        <v/>
      </c>
      <c r="K56" s="31" t="str">
        <f t="shared" si="19"/>
        <v/>
      </c>
      <c r="L56" s="31" t="str">
        <f t="shared" si="19"/>
        <v/>
      </c>
      <c r="M56" s="31" t="str">
        <f t="shared" si="19"/>
        <v/>
      </c>
      <c r="N56" s="31" t="str">
        <f t="shared" si="19"/>
        <v/>
      </c>
      <c r="O56" s="31" t="str">
        <f t="shared" si="19"/>
        <v/>
      </c>
      <c r="P56" s="32">
        <f t="shared" si="19"/>
        <v>2.6651982378854626E-2</v>
      </c>
    </row>
    <row r="57" spans="2:16" x14ac:dyDescent="0.2">
      <c r="C57" s="43" t="s">
        <v>51</v>
      </c>
      <c r="D57" s="15">
        <v>112</v>
      </c>
      <c r="E57" s="15">
        <v>9</v>
      </c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44">
        <f>SUM(D57:O57)</f>
        <v>121</v>
      </c>
    </row>
    <row r="58" spans="2:16" x14ac:dyDescent="0.2">
      <c r="C58" s="43" t="s">
        <v>52</v>
      </c>
      <c r="D58" s="15">
        <v>963</v>
      </c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44"/>
    </row>
    <row r="59" spans="2:16" x14ac:dyDescent="0.2">
      <c r="C59" s="43" t="s">
        <v>53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44">
        <f>SUM(D59:O59)</f>
        <v>0</v>
      </c>
    </row>
    <row r="60" spans="2:16" x14ac:dyDescent="0.2">
      <c r="C60" s="43" t="s">
        <v>135</v>
      </c>
      <c r="D60" s="15">
        <v>248</v>
      </c>
      <c r="E60" s="15">
        <v>464</v>
      </c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44"/>
    </row>
    <row r="61" spans="2:16" x14ac:dyDescent="0.2">
      <c r="C61" s="43" t="s">
        <v>54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44">
        <f>SUM(D61:O61)</f>
        <v>0</v>
      </c>
    </row>
    <row r="62" spans="2:16" ht="5.65" customHeight="1" x14ac:dyDescent="0.2">
      <c r="C62" s="49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44"/>
    </row>
    <row r="63" spans="2:16" ht="15" thickBot="1" x14ac:dyDescent="0.25">
      <c r="B63" s="8"/>
      <c r="C63" s="50" t="s">
        <v>55</v>
      </c>
      <c r="D63" s="51">
        <f t="shared" ref="D63:O63" si="20">SUM(D45:D46,D49:D50,D53,D57:D61)</f>
        <v>1523</v>
      </c>
      <c r="E63" s="51">
        <f>SUM(E45:E46,E49:E50,E53:E54,E57:E61)</f>
        <v>3017</v>
      </c>
      <c r="F63" s="51">
        <f t="shared" si="20"/>
        <v>0</v>
      </c>
      <c r="G63" s="51">
        <f t="shared" si="20"/>
        <v>0</v>
      </c>
      <c r="H63" s="51">
        <f t="shared" si="20"/>
        <v>0</v>
      </c>
      <c r="I63" s="51">
        <f t="shared" si="20"/>
        <v>0</v>
      </c>
      <c r="J63" s="51">
        <f t="shared" si="20"/>
        <v>0</v>
      </c>
      <c r="K63" s="51">
        <f t="shared" si="20"/>
        <v>0</v>
      </c>
      <c r="L63" s="51">
        <f t="shared" si="20"/>
        <v>0</v>
      </c>
      <c r="M63" s="51">
        <f t="shared" si="20"/>
        <v>0</v>
      </c>
      <c r="N63" s="51">
        <f t="shared" si="20"/>
        <v>0</v>
      </c>
      <c r="O63" s="51">
        <f t="shared" si="20"/>
        <v>0</v>
      </c>
      <c r="P63" s="37">
        <f>SUM(D63:O63)</f>
        <v>4540</v>
      </c>
    </row>
    <row r="64" spans="2:16" ht="5.65" customHeight="1" thickTop="1" x14ac:dyDescent="0.2">
      <c r="B64" s="8"/>
      <c r="C64" s="8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3"/>
    </row>
    <row r="65" spans="2:16" x14ac:dyDescent="0.2">
      <c r="C65" s="8" t="s">
        <v>56</v>
      </c>
      <c r="D65" s="52">
        <f t="shared" ref="D65:O65" si="21">SUM(D63,D40)</f>
        <v>3788</v>
      </c>
      <c r="E65" s="52">
        <f t="shared" si="21"/>
        <v>4662</v>
      </c>
      <c r="F65" s="52">
        <f t="shared" si="21"/>
        <v>1645</v>
      </c>
      <c r="G65" s="52">
        <f t="shared" si="21"/>
        <v>1645</v>
      </c>
      <c r="H65" s="52">
        <f t="shared" si="21"/>
        <v>1645</v>
      </c>
      <c r="I65" s="52">
        <f t="shared" si="21"/>
        <v>1645</v>
      </c>
      <c r="J65" s="52">
        <f t="shared" si="21"/>
        <v>1775</v>
      </c>
      <c r="K65" s="52">
        <f t="shared" si="21"/>
        <v>0</v>
      </c>
      <c r="L65" s="52">
        <f t="shared" si="21"/>
        <v>0</v>
      </c>
      <c r="M65" s="52">
        <f t="shared" si="21"/>
        <v>60.91</v>
      </c>
      <c r="N65" s="52">
        <f t="shared" si="21"/>
        <v>0</v>
      </c>
      <c r="O65" s="52">
        <f t="shared" si="21"/>
        <v>0</v>
      </c>
      <c r="P65" s="53">
        <f>SUM(D65:O65)</f>
        <v>16865.91</v>
      </c>
    </row>
    <row r="66" spans="2:16" ht="11.1" customHeight="1" x14ac:dyDescent="0.2">
      <c r="C66" s="54" t="s">
        <v>57</v>
      </c>
      <c r="D66" s="55">
        <f t="shared" ref="D66:P66" si="22">IFERROR(D40/D65,"")</f>
        <v>0.59794086589229145</v>
      </c>
      <c r="E66" s="55">
        <f t="shared" si="22"/>
        <v>0.35285285285285284</v>
      </c>
      <c r="F66" s="55">
        <f t="shared" si="22"/>
        <v>1</v>
      </c>
      <c r="G66" s="55">
        <f t="shared" si="22"/>
        <v>1</v>
      </c>
      <c r="H66" s="55">
        <f t="shared" si="22"/>
        <v>1</v>
      </c>
      <c r="I66" s="55">
        <f t="shared" si="22"/>
        <v>1</v>
      </c>
      <c r="J66" s="55">
        <f t="shared" si="22"/>
        <v>1</v>
      </c>
      <c r="K66" s="55" t="str">
        <f t="shared" si="22"/>
        <v/>
      </c>
      <c r="L66" s="55" t="str">
        <f t="shared" si="22"/>
        <v/>
      </c>
      <c r="M66" s="55">
        <f t="shared" si="22"/>
        <v>1</v>
      </c>
      <c r="N66" s="55" t="str">
        <f t="shared" si="22"/>
        <v/>
      </c>
      <c r="O66" s="55" t="str">
        <f t="shared" si="22"/>
        <v/>
      </c>
      <c r="P66" s="56">
        <f t="shared" si="22"/>
        <v>0.73081796357267415</v>
      </c>
    </row>
    <row r="67" spans="2:16" ht="11.1" customHeight="1" x14ac:dyDescent="0.2">
      <c r="C67" s="54" t="s">
        <v>58</v>
      </c>
      <c r="D67" s="55">
        <f>IFERROR(D63/D65,"")</f>
        <v>0.40205913410770855</v>
      </c>
      <c r="E67" s="55">
        <f t="shared" ref="E67:O67" si="23">IFERROR(E63/E65,"")</f>
        <v>0.64714714714714716</v>
      </c>
      <c r="F67" s="55">
        <f t="shared" si="23"/>
        <v>0</v>
      </c>
      <c r="G67" s="55">
        <f t="shared" si="23"/>
        <v>0</v>
      </c>
      <c r="H67" s="55">
        <f t="shared" si="23"/>
        <v>0</v>
      </c>
      <c r="I67" s="55">
        <f t="shared" si="23"/>
        <v>0</v>
      </c>
      <c r="J67" s="55">
        <f t="shared" si="23"/>
        <v>0</v>
      </c>
      <c r="K67" s="55" t="str">
        <f t="shared" si="23"/>
        <v/>
      </c>
      <c r="L67" s="55" t="str">
        <f t="shared" si="23"/>
        <v/>
      </c>
      <c r="M67" s="55">
        <f t="shared" si="23"/>
        <v>0</v>
      </c>
      <c r="N67" s="55" t="str">
        <f t="shared" si="23"/>
        <v/>
      </c>
      <c r="O67" s="55" t="str">
        <f t="shared" si="23"/>
        <v/>
      </c>
      <c r="P67" s="56">
        <f>IFERROR(P63/P65,"")</f>
        <v>0.26918203642732591</v>
      </c>
    </row>
    <row r="68" spans="2:16" ht="15" thickBot="1" x14ac:dyDescent="0.25"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9"/>
    </row>
    <row r="69" spans="2:16" s="5" customFormat="1" ht="26.1" customHeight="1" thickTop="1" thickBot="1" x14ac:dyDescent="0.25">
      <c r="B69" s="57" t="s">
        <v>59</v>
      </c>
      <c r="C69" s="58"/>
      <c r="D69" s="59">
        <f t="shared" ref="D69:O69" si="24">SUM(D12,-D65)</f>
        <v>813</v>
      </c>
      <c r="E69" s="59">
        <f t="shared" si="24"/>
        <v>-543</v>
      </c>
      <c r="F69" s="59">
        <f t="shared" si="24"/>
        <v>1079</v>
      </c>
      <c r="G69" s="59">
        <f t="shared" si="24"/>
        <v>1030</v>
      </c>
      <c r="H69" s="59">
        <f t="shared" si="24"/>
        <v>1030</v>
      </c>
      <c r="I69" s="59">
        <f t="shared" si="24"/>
        <v>1030</v>
      </c>
      <c r="J69" s="59">
        <f t="shared" si="24"/>
        <v>1178</v>
      </c>
      <c r="K69" s="59">
        <f t="shared" si="24"/>
        <v>0</v>
      </c>
      <c r="L69" s="59">
        <f t="shared" si="24"/>
        <v>0</v>
      </c>
      <c r="M69" s="59">
        <f t="shared" si="24"/>
        <v>-60.91</v>
      </c>
      <c r="N69" s="59">
        <f t="shared" si="24"/>
        <v>0</v>
      </c>
      <c r="O69" s="59">
        <f t="shared" si="24"/>
        <v>0</v>
      </c>
      <c r="P69" s="60">
        <f>SUM(D69:O69)</f>
        <v>5556.09</v>
      </c>
    </row>
    <row r="70" spans="2:16" ht="15" thickTop="1" x14ac:dyDescent="0.2"/>
  </sheetData>
  <conditionalFormatting sqref="D69:P69">
    <cfRule type="cellIs" dxfId="0" priority="1" operator="lessThan">
      <formula>0</formula>
    </cfRule>
  </conditionalFormatting>
  <hyperlinks>
    <hyperlink ref="A2" r:id="rId1" xr:uid="{4469DA65-CB9D-47BE-B921-CA355C264FC8}"/>
  </hyperlinks>
  <pageMargins left="0.7" right="0.7" top="0.75" bottom="0.75" header="0.3" footer="0.3"/>
  <pageSetup orientation="portrait" r:id="rId2"/>
  <headerFooter>
    <evenFooter xml:space="preserve">&amp;LVertraulich </evenFooter>
    <firstFooter xml:space="preserve">&amp;LVertraulich </firstFooter>
  </headerFooter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8F3B0-BF93-46D4-A87D-0162944565ED}">
  <dimension ref="A1:U36"/>
  <sheetViews>
    <sheetView workbookViewId="0">
      <selection activeCell="C23" sqref="C23"/>
    </sheetView>
  </sheetViews>
  <sheetFormatPr baseColWidth="10" defaultRowHeight="15" x14ac:dyDescent="0.25"/>
  <cols>
    <col min="1" max="1" width="24.7109375" customWidth="1"/>
    <col min="2" max="2" width="14.5703125" customWidth="1"/>
    <col min="3" max="3" width="25.85546875" customWidth="1"/>
    <col min="4" max="4" width="16.140625" customWidth="1"/>
    <col min="5" max="5" width="21.28515625" customWidth="1"/>
    <col min="6" max="6" width="13.7109375" customWidth="1"/>
    <col min="7" max="7" width="12.7109375" customWidth="1"/>
  </cols>
  <sheetData>
    <row r="1" spans="1:21" ht="32.25" customHeight="1" x14ac:dyDescent="0.25">
      <c r="A1" s="91" t="s">
        <v>137</v>
      </c>
      <c r="B1" s="105" t="s">
        <v>4</v>
      </c>
      <c r="C1" s="105"/>
      <c r="D1" s="103" t="s">
        <v>5</v>
      </c>
      <c r="E1" s="103"/>
      <c r="F1" s="105" t="s">
        <v>6</v>
      </c>
      <c r="G1" s="105"/>
      <c r="H1" s="103" t="s">
        <v>7</v>
      </c>
      <c r="I1" s="103"/>
      <c r="J1" s="105" t="s">
        <v>8</v>
      </c>
      <c r="K1" s="105"/>
      <c r="L1" s="103" t="s">
        <v>9</v>
      </c>
      <c r="M1" s="103"/>
      <c r="N1" s="102" t="s">
        <v>10</v>
      </c>
      <c r="O1" s="102"/>
      <c r="P1" s="103" t="s">
        <v>11</v>
      </c>
      <c r="Q1" s="103"/>
      <c r="R1" s="103" t="s">
        <v>12</v>
      </c>
      <c r="S1" s="103" t="s">
        <v>13</v>
      </c>
      <c r="T1" s="103" t="s">
        <v>14</v>
      </c>
      <c r="U1" s="103" t="s">
        <v>15</v>
      </c>
    </row>
    <row r="2" spans="1:21" ht="21.95" customHeight="1" x14ac:dyDescent="0.25">
      <c r="A2" s="86"/>
      <c r="B2" s="95"/>
      <c r="C2" s="96"/>
      <c r="D2" s="72"/>
      <c r="E2" s="72"/>
      <c r="F2" s="95"/>
      <c r="G2" s="95"/>
      <c r="H2" s="72"/>
      <c r="I2" s="72"/>
      <c r="J2" s="95"/>
      <c r="K2" s="95"/>
      <c r="L2" s="72"/>
      <c r="M2" s="72"/>
      <c r="N2" s="95"/>
      <c r="O2" s="95"/>
      <c r="P2" s="72"/>
      <c r="Q2" s="72"/>
      <c r="R2" s="72"/>
      <c r="S2" s="72"/>
      <c r="T2" s="72"/>
      <c r="U2" s="72"/>
    </row>
    <row r="3" spans="1:21" ht="21.95" customHeight="1" x14ac:dyDescent="0.25">
      <c r="A3" s="87" t="s">
        <v>89</v>
      </c>
      <c r="B3" s="95"/>
      <c r="C3" s="96"/>
      <c r="D3" s="72"/>
      <c r="E3" s="72"/>
      <c r="F3" s="95"/>
      <c r="G3" s="95"/>
      <c r="H3" s="72"/>
      <c r="I3" s="72"/>
      <c r="J3" s="95"/>
      <c r="K3" s="95"/>
      <c r="L3" s="72"/>
      <c r="M3" s="72"/>
      <c r="N3" s="95"/>
      <c r="O3" s="95"/>
      <c r="P3" s="72"/>
      <c r="Q3" s="72"/>
      <c r="R3" s="72"/>
      <c r="S3" s="72"/>
      <c r="T3" s="72"/>
      <c r="U3" s="72"/>
    </row>
    <row r="4" spans="1:21" ht="21.95" customHeight="1" x14ac:dyDescent="0.25">
      <c r="A4" s="87" t="s">
        <v>44</v>
      </c>
      <c r="B4" s="97">
        <v>29</v>
      </c>
      <c r="C4" s="96" t="s">
        <v>139</v>
      </c>
      <c r="D4" s="72">
        <v>14</v>
      </c>
      <c r="E4" s="72" t="s">
        <v>166</v>
      </c>
      <c r="F4" s="95"/>
      <c r="G4" s="95"/>
      <c r="H4" s="72"/>
      <c r="I4" s="72"/>
      <c r="J4" s="95"/>
      <c r="K4" s="95"/>
      <c r="L4" s="72"/>
      <c r="M4" s="72"/>
      <c r="N4" s="95"/>
      <c r="O4" s="95"/>
      <c r="P4" s="72"/>
      <c r="Q4" s="72"/>
      <c r="R4" s="72"/>
      <c r="S4" s="72"/>
      <c r="T4" s="72"/>
      <c r="U4" s="72"/>
    </row>
    <row r="5" spans="1:21" ht="21.95" customHeight="1" x14ac:dyDescent="0.25">
      <c r="A5" s="87"/>
      <c r="B5" s="97">
        <v>119</v>
      </c>
      <c r="C5" s="96" t="s">
        <v>140</v>
      </c>
      <c r="D5" s="72"/>
      <c r="E5" s="72"/>
      <c r="F5" s="95"/>
      <c r="G5" s="95"/>
      <c r="H5" s="72"/>
      <c r="I5" s="72"/>
      <c r="J5" s="95"/>
      <c r="K5" s="95"/>
      <c r="L5" s="72"/>
      <c r="M5" s="72"/>
      <c r="N5" s="95"/>
      <c r="O5" s="95"/>
      <c r="P5" s="72"/>
      <c r="Q5" s="72"/>
      <c r="R5" s="72"/>
      <c r="S5" s="72"/>
      <c r="T5" s="72"/>
      <c r="U5" s="72"/>
    </row>
    <row r="6" spans="1:21" ht="21.95" customHeight="1" x14ac:dyDescent="0.25">
      <c r="A6" s="87"/>
      <c r="B6" s="97">
        <v>52</v>
      </c>
      <c r="C6" s="96" t="s">
        <v>146</v>
      </c>
      <c r="D6" s="72">
        <v>10</v>
      </c>
      <c r="E6" s="72" t="s">
        <v>162</v>
      </c>
      <c r="F6" s="95"/>
      <c r="G6" s="95"/>
      <c r="H6" s="72"/>
      <c r="I6" s="72"/>
      <c r="J6" s="95"/>
      <c r="K6" s="95"/>
      <c r="L6" s="72"/>
      <c r="M6" s="72"/>
      <c r="N6" s="95"/>
      <c r="O6" s="95"/>
      <c r="P6" s="72"/>
      <c r="Q6" s="72"/>
      <c r="R6" s="72"/>
      <c r="S6" s="72"/>
      <c r="T6" s="72"/>
      <c r="U6" s="72"/>
    </row>
    <row r="7" spans="1:21" ht="21.95" customHeight="1" x14ac:dyDescent="0.25">
      <c r="A7" s="92" t="s">
        <v>148</v>
      </c>
      <c r="B7" s="98">
        <f t="shared" ref="B7:G7" si="0">SUM(B4:B6)</f>
        <v>200</v>
      </c>
      <c r="C7" s="98">
        <f t="shared" si="0"/>
        <v>0</v>
      </c>
      <c r="D7" s="98">
        <f t="shared" si="0"/>
        <v>24</v>
      </c>
      <c r="E7" s="98">
        <f t="shared" si="0"/>
        <v>0</v>
      </c>
      <c r="F7" s="98">
        <f t="shared" si="0"/>
        <v>0</v>
      </c>
      <c r="G7" s="98">
        <f t="shared" si="0"/>
        <v>0</v>
      </c>
      <c r="H7" s="72"/>
      <c r="I7" s="72"/>
      <c r="J7" s="95"/>
      <c r="K7" s="95"/>
      <c r="L7" s="72"/>
      <c r="M7" s="72"/>
      <c r="N7" s="95"/>
      <c r="O7" s="95"/>
      <c r="P7" s="72"/>
      <c r="Q7" s="72"/>
      <c r="R7" s="72"/>
      <c r="S7" s="72"/>
      <c r="T7" s="72"/>
      <c r="U7" s="72"/>
    </row>
    <row r="8" spans="1:21" ht="6.75" customHeight="1" x14ac:dyDescent="0.25">
      <c r="A8" s="92"/>
      <c r="B8" s="97"/>
      <c r="C8" s="96"/>
      <c r="D8" s="72"/>
      <c r="E8" s="72"/>
      <c r="F8" s="95"/>
      <c r="G8" s="95"/>
      <c r="H8" s="72"/>
      <c r="I8" s="72"/>
      <c r="J8" s="95"/>
      <c r="K8" s="95"/>
      <c r="L8" s="72"/>
      <c r="M8" s="72"/>
      <c r="N8" s="95"/>
      <c r="O8" s="95"/>
      <c r="P8" s="72"/>
      <c r="Q8" s="72"/>
      <c r="R8" s="72"/>
      <c r="S8" s="72"/>
      <c r="T8" s="72"/>
      <c r="U8" s="72"/>
    </row>
    <row r="9" spans="1:21" ht="21.95" customHeight="1" x14ac:dyDescent="0.25">
      <c r="A9" s="85" t="s">
        <v>150</v>
      </c>
      <c r="B9" s="97"/>
      <c r="C9" s="96"/>
      <c r="D9" s="108">
        <v>20</v>
      </c>
      <c r="E9" s="72" t="s">
        <v>159</v>
      </c>
      <c r="F9" s="95"/>
      <c r="G9" s="95"/>
      <c r="H9" s="72"/>
      <c r="I9" s="72"/>
      <c r="J9" s="95"/>
      <c r="K9" s="95"/>
      <c r="L9" s="72"/>
      <c r="M9" s="72"/>
      <c r="N9" s="95"/>
      <c r="O9" s="95"/>
      <c r="P9" s="72"/>
      <c r="Q9" s="72"/>
      <c r="R9" s="72"/>
      <c r="S9" s="72"/>
      <c r="T9" s="72"/>
      <c r="U9" s="72"/>
    </row>
    <row r="10" spans="1:21" ht="21.95" customHeight="1" x14ac:dyDescent="0.25">
      <c r="A10" s="87" t="s">
        <v>46</v>
      </c>
      <c r="B10" s="97"/>
      <c r="C10" s="96"/>
      <c r="D10" s="72">
        <v>50</v>
      </c>
      <c r="E10" s="72" t="s">
        <v>160</v>
      </c>
      <c r="F10" s="95"/>
      <c r="G10" s="95"/>
      <c r="H10" s="72"/>
      <c r="I10" s="72"/>
      <c r="J10" s="95"/>
      <c r="K10" s="95"/>
      <c r="L10" s="72"/>
      <c r="M10" s="72"/>
      <c r="N10" s="95"/>
      <c r="O10" s="95"/>
      <c r="P10" s="72"/>
      <c r="Q10" s="72"/>
      <c r="R10" s="72"/>
      <c r="S10" s="72"/>
      <c r="T10" s="72"/>
      <c r="U10" s="72"/>
    </row>
    <row r="11" spans="1:21" ht="21.95" customHeight="1" x14ac:dyDescent="0.25">
      <c r="A11" s="87" t="s">
        <v>151</v>
      </c>
      <c r="B11" s="97"/>
      <c r="C11" s="96"/>
      <c r="D11" s="72">
        <v>28</v>
      </c>
      <c r="E11" s="110" t="s">
        <v>161</v>
      </c>
      <c r="F11" s="95"/>
      <c r="G11" s="95"/>
      <c r="H11" s="72"/>
      <c r="I11" s="72"/>
      <c r="J11" s="95"/>
      <c r="K11" s="95"/>
      <c r="L11" s="72"/>
      <c r="M11" s="72"/>
      <c r="N11" s="95"/>
      <c r="O11" s="95"/>
      <c r="P11" s="72"/>
      <c r="Q11" s="72"/>
      <c r="R11" s="72"/>
      <c r="S11" s="72"/>
      <c r="T11" s="72"/>
      <c r="U11" s="72"/>
    </row>
    <row r="12" spans="1:21" ht="21.95" customHeight="1" x14ac:dyDescent="0.25">
      <c r="A12" s="92" t="s">
        <v>148</v>
      </c>
      <c r="B12" s="98">
        <f>SUM(B9:B11)</f>
        <v>0</v>
      </c>
      <c r="C12" s="98">
        <f>SUM(C9:C11)</f>
        <v>0</v>
      </c>
      <c r="D12" s="98">
        <f>SUM(D9:D11)</f>
        <v>98</v>
      </c>
      <c r="E12" s="98">
        <f>SUM(E9:E11)</f>
        <v>0</v>
      </c>
      <c r="F12" s="98">
        <f>SUM(F9:F11)</f>
        <v>0</v>
      </c>
      <c r="G12" s="95"/>
      <c r="H12" s="72"/>
      <c r="I12" s="72"/>
      <c r="J12" s="95"/>
      <c r="K12" s="95"/>
      <c r="L12" s="72"/>
      <c r="M12" s="72"/>
      <c r="N12" s="95"/>
      <c r="O12" s="95"/>
      <c r="P12" s="72"/>
      <c r="Q12" s="72"/>
      <c r="R12" s="72"/>
      <c r="S12" s="72"/>
      <c r="T12" s="72"/>
      <c r="U12" s="72"/>
    </row>
    <row r="13" spans="1:21" ht="10.5" customHeight="1" x14ac:dyDescent="0.25">
      <c r="A13" s="87"/>
      <c r="B13" s="97"/>
      <c r="C13" s="96"/>
      <c r="D13" s="72"/>
      <c r="E13" s="72"/>
      <c r="F13" s="95"/>
      <c r="G13" s="95"/>
      <c r="H13" s="72"/>
      <c r="I13" s="72"/>
      <c r="J13" s="95"/>
      <c r="K13" s="95"/>
      <c r="L13" s="72"/>
      <c r="M13" s="72"/>
      <c r="N13" s="95"/>
      <c r="O13" s="95"/>
      <c r="P13" s="72"/>
      <c r="Q13" s="72"/>
      <c r="R13" s="72"/>
      <c r="S13" s="72"/>
      <c r="T13" s="72"/>
      <c r="U13" s="72"/>
    </row>
    <row r="14" spans="1:21" ht="21.95" customHeight="1" x14ac:dyDescent="0.25">
      <c r="A14" s="85" t="s">
        <v>49</v>
      </c>
      <c r="B14" s="97"/>
      <c r="C14" s="96"/>
      <c r="D14" s="72"/>
      <c r="E14" s="72"/>
      <c r="F14" s="95"/>
      <c r="G14" s="95"/>
      <c r="H14" s="72"/>
      <c r="I14" s="72"/>
      <c r="J14" s="95"/>
      <c r="K14" s="95"/>
      <c r="L14" s="72"/>
      <c r="M14" s="72"/>
      <c r="N14" s="95"/>
      <c r="O14" s="95"/>
      <c r="P14" s="72"/>
      <c r="Q14" s="72"/>
      <c r="R14" s="72"/>
      <c r="S14" s="72"/>
      <c r="T14" s="72"/>
      <c r="U14" s="72"/>
    </row>
    <row r="15" spans="1:21" ht="21.95" customHeight="1" x14ac:dyDescent="0.25">
      <c r="A15" s="94"/>
      <c r="B15" s="97"/>
      <c r="C15" s="96"/>
      <c r="D15" s="72"/>
      <c r="E15" s="72"/>
      <c r="F15" s="95"/>
      <c r="G15" s="95"/>
      <c r="H15" s="72"/>
      <c r="I15" s="72"/>
      <c r="J15" s="95"/>
      <c r="K15" s="95"/>
      <c r="L15" s="72"/>
      <c r="M15" s="72"/>
      <c r="N15" s="95"/>
      <c r="O15" s="95"/>
      <c r="P15" s="72"/>
      <c r="Q15" s="72"/>
      <c r="R15" s="72"/>
      <c r="S15" s="72"/>
      <c r="T15" s="72"/>
      <c r="U15" s="72"/>
    </row>
    <row r="16" spans="1:21" ht="21.95" customHeight="1" x14ac:dyDescent="0.25">
      <c r="A16" s="93" t="s">
        <v>148</v>
      </c>
      <c r="B16" s="98">
        <f>SUM(B14:B15)</f>
        <v>0</v>
      </c>
      <c r="C16" s="96"/>
      <c r="D16" s="72"/>
      <c r="E16" s="72"/>
      <c r="F16" s="95"/>
      <c r="G16" s="95"/>
      <c r="H16" s="72"/>
      <c r="I16" s="72"/>
      <c r="J16" s="95"/>
      <c r="K16" s="95"/>
      <c r="L16" s="72"/>
      <c r="M16" s="72"/>
      <c r="N16" s="95"/>
      <c r="O16" s="95"/>
      <c r="P16" s="72"/>
      <c r="Q16" s="72"/>
      <c r="R16" s="72"/>
      <c r="S16" s="72"/>
      <c r="T16" s="72"/>
      <c r="U16" s="72"/>
    </row>
    <row r="17" spans="1:21" ht="8.25" customHeight="1" x14ac:dyDescent="0.25">
      <c r="A17" s="93"/>
      <c r="B17" s="98"/>
      <c r="C17" s="96"/>
      <c r="D17" s="72"/>
      <c r="E17" s="72"/>
      <c r="F17" s="95"/>
      <c r="G17" s="95"/>
      <c r="H17" s="72"/>
      <c r="I17" s="72"/>
      <c r="J17" s="95"/>
      <c r="K17" s="95"/>
      <c r="L17" s="72"/>
      <c r="M17" s="72"/>
      <c r="N17" s="95"/>
      <c r="O17" s="95"/>
      <c r="P17" s="72"/>
      <c r="Q17" s="72"/>
      <c r="R17" s="72"/>
      <c r="S17" s="72"/>
      <c r="T17" s="72"/>
      <c r="U17" s="72"/>
    </row>
    <row r="18" spans="1:21" ht="21.95" customHeight="1" x14ac:dyDescent="0.25">
      <c r="A18" s="85" t="s">
        <v>47</v>
      </c>
      <c r="B18" s="97">
        <v>410</v>
      </c>
      <c r="C18" s="96" t="s">
        <v>143</v>
      </c>
      <c r="D18" s="72"/>
      <c r="E18" s="72"/>
      <c r="F18" s="95"/>
      <c r="G18" s="95"/>
      <c r="H18" s="72"/>
      <c r="I18" s="72"/>
      <c r="J18" s="95"/>
      <c r="K18" s="95"/>
      <c r="L18" s="72"/>
      <c r="M18" s="72"/>
      <c r="N18" s="95"/>
      <c r="O18" s="95"/>
      <c r="P18" s="72"/>
      <c r="Q18" s="72"/>
      <c r="R18" s="72"/>
      <c r="S18" s="72"/>
      <c r="T18" s="72"/>
      <c r="U18" s="72"/>
    </row>
    <row r="19" spans="1:21" ht="21.95" customHeight="1" x14ac:dyDescent="0.25">
      <c r="A19" s="88"/>
      <c r="B19" s="97">
        <v>55</v>
      </c>
      <c r="C19" s="96" t="s">
        <v>144</v>
      </c>
      <c r="D19" s="72">
        <v>33</v>
      </c>
      <c r="E19" s="72" t="s">
        <v>165</v>
      </c>
      <c r="F19" s="95"/>
      <c r="G19" s="95"/>
      <c r="H19" s="72"/>
      <c r="I19" s="72"/>
      <c r="J19" s="95"/>
      <c r="K19" s="95"/>
      <c r="L19" s="72"/>
      <c r="M19" s="72"/>
      <c r="N19" s="95"/>
      <c r="O19" s="95"/>
      <c r="P19" s="72"/>
      <c r="Q19" s="72"/>
      <c r="R19" s="72"/>
      <c r="S19" s="72"/>
      <c r="T19" s="72"/>
      <c r="U19" s="72"/>
    </row>
    <row r="20" spans="1:21" ht="21.95" customHeight="1" x14ac:dyDescent="0.25">
      <c r="A20" s="88"/>
      <c r="B20" s="97">
        <v>344</v>
      </c>
      <c r="C20" s="96" t="s">
        <v>145</v>
      </c>
      <c r="D20" s="108">
        <v>1015</v>
      </c>
      <c r="E20" s="72" t="s">
        <v>158</v>
      </c>
      <c r="F20" s="95"/>
      <c r="G20" s="95"/>
      <c r="H20" s="72"/>
      <c r="I20" s="72"/>
      <c r="J20" s="95"/>
      <c r="K20" s="95"/>
      <c r="L20" s="72"/>
      <c r="M20" s="72"/>
      <c r="N20" s="95"/>
      <c r="O20" s="95"/>
      <c r="P20" s="72"/>
      <c r="Q20" s="72"/>
      <c r="R20" s="72"/>
      <c r="S20" s="72"/>
      <c r="T20" s="72"/>
      <c r="U20" s="72"/>
    </row>
    <row r="21" spans="1:21" ht="21.95" customHeight="1" x14ac:dyDescent="0.25">
      <c r="A21" s="88"/>
      <c r="B21" s="97">
        <v>665</v>
      </c>
      <c r="C21" s="96" t="s">
        <v>155</v>
      </c>
      <c r="D21" s="108">
        <v>1374</v>
      </c>
      <c r="E21" s="72" t="s">
        <v>156</v>
      </c>
      <c r="F21" s="95"/>
      <c r="G21" s="95"/>
      <c r="H21" s="72"/>
      <c r="I21" s="72"/>
      <c r="J21" s="95"/>
      <c r="K21" s="95"/>
      <c r="L21" s="72"/>
      <c r="M21" s="72"/>
      <c r="N21" s="95"/>
      <c r="O21" s="95"/>
      <c r="P21" s="72"/>
      <c r="Q21" s="72"/>
      <c r="R21" s="72"/>
      <c r="S21" s="72"/>
      <c r="T21" s="72"/>
      <c r="U21" s="72"/>
    </row>
    <row r="22" spans="1:21" ht="21.95" customHeight="1" x14ac:dyDescent="0.25">
      <c r="A22" s="93" t="s">
        <v>148</v>
      </c>
      <c r="B22" s="99">
        <f>SUM(B18:B21)</f>
        <v>1474</v>
      </c>
      <c r="C22" s="96"/>
      <c r="D22" s="109">
        <f>SUM(D18:D21)</f>
        <v>2422</v>
      </c>
      <c r="E22" s="72"/>
      <c r="F22" s="95"/>
      <c r="G22" s="95"/>
      <c r="H22" s="72"/>
      <c r="I22" s="72"/>
      <c r="J22" s="95"/>
      <c r="K22" s="95"/>
      <c r="L22" s="72"/>
      <c r="M22" s="72"/>
      <c r="N22" s="95"/>
      <c r="O22" s="95"/>
      <c r="P22" s="72"/>
      <c r="Q22" s="72"/>
      <c r="R22" s="72"/>
      <c r="S22" s="72"/>
      <c r="T22" s="72"/>
      <c r="U22" s="72"/>
    </row>
    <row r="23" spans="1:21" ht="21.95" customHeight="1" x14ac:dyDescent="0.25">
      <c r="A23" s="85" t="s">
        <v>29</v>
      </c>
      <c r="B23" s="97"/>
      <c r="C23" s="96"/>
      <c r="D23" s="72"/>
      <c r="E23" s="72"/>
      <c r="F23" s="95"/>
      <c r="G23" s="95"/>
      <c r="H23" s="72"/>
      <c r="I23" s="72"/>
      <c r="J23" s="95"/>
      <c r="K23" s="95"/>
      <c r="L23" s="72"/>
      <c r="M23" s="72"/>
      <c r="N23" s="95"/>
      <c r="O23" s="95"/>
      <c r="P23" s="72"/>
      <c r="Q23" s="72"/>
      <c r="R23" s="72"/>
      <c r="S23" s="72"/>
      <c r="T23" s="72"/>
      <c r="U23" s="72"/>
    </row>
    <row r="24" spans="1:21" ht="21.95" customHeight="1" x14ac:dyDescent="0.25">
      <c r="A24" s="87" t="s">
        <v>51</v>
      </c>
      <c r="B24" s="97">
        <v>111</v>
      </c>
      <c r="C24" s="100" t="s">
        <v>138</v>
      </c>
      <c r="D24" s="72"/>
      <c r="E24" s="72"/>
      <c r="F24" s="95"/>
      <c r="G24" s="95"/>
      <c r="H24" s="72"/>
      <c r="I24" s="72"/>
      <c r="J24" s="95"/>
      <c r="K24" s="95"/>
      <c r="L24" s="72"/>
      <c r="M24" s="72"/>
      <c r="N24" s="95"/>
      <c r="O24" s="95"/>
      <c r="P24" s="72"/>
      <c r="Q24" s="72"/>
      <c r="R24" s="72"/>
      <c r="S24" s="72"/>
      <c r="T24" s="72"/>
      <c r="U24" s="72"/>
    </row>
    <row r="25" spans="1:21" ht="21.95" customHeight="1" x14ac:dyDescent="0.25">
      <c r="A25" s="87" t="s">
        <v>149</v>
      </c>
      <c r="B25" s="97">
        <v>963</v>
      </c>
      <c r="C25" s="100" t="s">
        <v>147</v>
      </c>
      <c r="D25" s="108">
        <v>199</v>
      </c>
      <c r="E25" s="72" t="s">
        <v>157</v>
      </c>
      <c r="F25" s="95"/>
      <c r="G25" s="95"/>
      <c r="H25" s="72"/>
      <c r="I25" s="72"/>
      <c r="J25" s="95"/>
      <c r="K25" s="95"/>
      <c r="L25" s="72"/>
      <c r="M25" s="72"/>
      <c r="N25" s="95"/>
      <c r="O25" s="95"/>
      <c r="P25" s="72"/>
      <c r="Q25" s="72"/>
      <c r="R25" s="72"/>
      <c r="S25" s="72"/>
      <c r="T25" s="72"/>
      <c r="U25" s="72"/>
    </row>
    <row r="26" spans="1:21" ht="21.95" customHeight="1" x14ac:dyDescent="0.25">
      <c r="A26" s="87" t="s">
        <v>135</v>
      </c>
      <c r="B26" s="97">
        <v>38</v>
      </c>
      <c r="C26" s="96" t="s">
        <v>141</v>
      </c>
      <c r="D26" s="108">
        <v>215</v>
      </c>
      <c r="E26" s="72" t="s">
        <v>163</v>
      </c>
      <c r="F26" s="95"/>
      <c r="G26" s="95"/>
      <c r="H26" s="72"/>
      <c r="I26" s="72"/>
      <c r="J26" s="95"/>
      <c r="K26" s="95"/>
      <c r="L26" s="72"/>
      <c r="M26" s="72"/>
      <c r="N26" s="95"/>
      <c r="O26" s="95"/>
      <c r="P26" s="72"/>
      <c r="Q26" s="72"/>
      <c r="R26" s="72"/>
      <c r="S26" s="72"/>
      <c r="T26" s="72"/>
      <c r="U26" s="72"/>
    </row>
    <row r="27" spans="1:21" ht="21.95" customHeight="1" x14ac:dyDescent="0.25">
      <c r="A27" s="87"/>
      <c r="B27" s="97">
        <v>57</v>
      </c>
      <c r="C27" s="96" t="s">
        <v>142</v>
      </c>
      <c r="D27" s="108">
        <v>50</v>
      </c>
      <c r="E27" s="72" t="s">
        <v>164</v>
      </c>
      <c r="F27" s="95"/>
      <c r="G27" s="95"/>
      <c r="H27" s="72"/>
      <c r="I27" s="72"/>
      <c r="J27" s="95"/>
      <c r="K27" s="95"/>
      <c r="L27" s="72"/>
      <c r="M27" s="72"/>
      <c r="N27" s="95"/>
      <c r="O27" s="95"/>
      <c r="P27" s="72"/>
      <c r="Q27" s="72"/>
      <c r="R27" s="72"/>
      <c r="S27" s="72"/>
      <c r="T27" s="72"/>
      <c r="U27" s="72"/>
    </row>
    <row r="28" spans="1:21" ht="45.75" customHeight="1" x14ac:dyDescent="0.25">
      <c r="A28" s="87"/>
      <c r="B28" s="97">
        <v>153</v>
      </c>
      <c r="C28" s="100" t="s">
        <v>153</v>
      </c>
      <c r="D28" s="72"/>
      <c r="E28" s="72"/>
      <c r="F28" s="95"/>
      <c r="G28" s="95"/>
      <c r="H28" s="72"/>
      <c r="I28" s="72"/>
      <c r="J28" s="95"/>
      <c r="K28" s="95"/>
      <c r="L28" s="72"/>
      <c r="M28" s="72"/>
      <c r="N28" s="95"/>
      <c r="O28" s="95"/>
      <c r="P28" s="72"/>
      <c r="Q28" s="72"/>
      <c r="R28" s="72"/>
      <c r="S28" s="72"/>
      <c r="T28" s="72"/>
      <c r="U28" s="72"/>
    </row>
    <row r="29" spans="1:21" ht="21.95" customHeight="1" x14ac:dyDescent="0.25">
      <c r="A29" s="92" t="s">
        <v>148</v>
      </c>
      <c r="B29" s="101">
        <f>SUM(B24:B28)</f>
        <v>1322</v>
      </c>
      <c r="C29" s="101">
        <f t="shared" ref="C29:T29" si="1">SUM(C24:C28)</f>
        <v>0</v>
      </c>
      <c r="D29" s="101">
        <f t="shared" si="1"/>
        <v>464</v>
      </c>
      <c r="E29" s="101">
        <f t="shared" si="1"/>
        <v>0</v>
      </c>
      <c r="F29" s="101">
        <f t="shared" si="1"/>
        <v>0</v>
      </c>
      <c r="G29" s="101">
        <f t="shared" si="1"/>
        <v>0</v>
      </c>
      <c r="H29" s="101">
        <f t="shared" si="1"/>
        <v>0</v>
      </c>
      <c r="I29" s="101">
        <f t="shared" si="1"/>
        <v>0</v>
      </c>
      <c r="J29" s="101">
        <f t="shared" si="1"/>
        <v>0</v>
      </c>
      <c r="K29" s="101">
        <f t="shared" si="1"/>
        <v>0</v>
      </c>
      <c r="L29" s="101">
        <f t="shared" si="1"/>
        <v>0</v>
      </c>
      <c r="M29" s="101">
        <f t="shared" si="1"/>
        <v>0</v>
      </c>
      <c r="N29" s="101">
        <f t="shared" si="1"/>
        <v>0</v>
      </c>
      <c r="O29" s="101">
        <f t="shared" si="1"/>
        <v>0</v>
      </c>
      <c r="P29" s="101">
        <f t="shared" si="1"/>
        <v>0</v>
      </c>
      <c r="Q29" s="101">
        <f t="shared" si="1"/>
        <v>0</v>
      </c>
      <c r="R29" s="101">
        <f t="shared" si="1"/>
        <v>0</v>
      </c>
      <c r="S29" s="101">
        <f t="shared" si="1"/>
        <v>0</v>
      </c>
      <c r="T29" s="101">
        <f t="shared" si="1"/>
        <v>0</v>
      </c>
      <c r="U29" s="72"/>
    </row>
    <row r="30" spans="1:21" ht="21.95" customHeight="1" x14ac:dyDescent="0.25">
      <c r="A30" s="87"/>
      <c r="B30" s="97"/>
      <c r="C30" s="96"/>
      <c r="D30" s="72"/>
      <c r="E30" s="72"/>
      <c r="F30" s="95"/>
      <c r="G30" s="95"/>
      <c r="H30" s="72"/>
      <c r="I30" s="72"/>
      <c r="J30" s="95"/>
      <c r="K30" s="95"/>
      <c r="L30" s="72"/>
      <c r="M30" s="72"/>
      <c r="N30" s="95"/>
      <c r="O30" s="95"/>
      <c r="P30" s="72"/>
      <c r="Q30" s="72"/>
      <c r="R30" s="72"/>
      <c r="S30" s="72"/>
      <c r="T30" s="72"/>
      <c r="U30" s="72"/>
    </row>
    <row r="31" spans="1:21" ht="21.95" customHeight="1" x14ac:dyDescent="0.25">
      <c r="A31" s="89"/>
      <c r="B31" s="95"/>
      <c r="C31" s="96"/>
      <c r="D31" s="72"/>
      <c r="E31" s="72"/>
      <c r="F31" s="95"/>
      <c r="G31" s="95"/>
      <c r="H31" s="72"/>
      <c r="I31" s="72"/>
      <c r="J31" s="95"/>
      <c r="K31" s="95"/>
      <c r="L31" s="72"/>
      <c r="M31" s="72"/>
      <c r="N31" s="95"/>
      <c r="O31" s="95"/>
      <c r="P31" s="72"/>
      <c r="Q31" s="72"/>
      <c r="R31" s="72"/>
      <c r="S31" s="72"/>
      <c r="T31" s="72"/>
      <c r="U31" s="72"/>
    </row>
    <row r="32" spans="1:21" ht="21.95" customHeight="1" x14ac:dyDescent="0.25">
      <c r="A32" s="90" t="s">
        <v>55</v>
      </c>
      <c r="B32" s="95"/>
      <c r="C32" s="104">
        <f>B7+B22+B29</f>
        <v>2996</v>
      </c>
      <c r="D32" s="104">
        <f>D7+D12+D22+D29</f>
        <v>3008</v>
      </c>
      <c r="F32" s="104">
        <f>E7+E22+E29</f>
        <v>0</v>
      </c>
      <c r="G32" s="104">
        <f>F7+F22+F29</f>
        <v>0</v>
      </c>
      <c r="H32" s="104">
        <f>G7+G22+G29</f>
        <v>0</v>
      </c>
      <c r="I32" s="104">
        <f>H7+H22+H29</f>
        <v>0</v>
      </c>
      <c r="J32" s="104">
        <f>I7+I22+I29</f>
        <v>0</v>
      </c>
      <c r="K32" s="95"/>
      <c r="L32" s="72"/>
      <c r="M32" s="72"/>
      <c r="N32" s="95"/>
      <c r="O32" s="95"/>
      <c r="P32" s="72"/>
      <c r="Q32" s="72"/>
      <c r="R32" s="72"/>
      <c r="S32" s="72"/>
      <c r="T32" s="72"/>
      <c r="U32" s="72"/>
    </row>
    <row r="33" spans="1:1" x14ac:dyDescent="0.25">
      <c r="A33" s="8"/>
    </row>
    <row r="34" spans="1:1" x14ac:dyDescent="0.25">
      <c r="A34" s="8"/>
    </row>
    <row r="35" spans="1:1" x14ac:dyDescent="0.25">
      <c r="A35" s="54"/>
    </row>
    <row r="36" spans="1:1" x14ac:dyDescent="0.25">
      <c r="A36" s="54"/>
    </row>
  </sheetData>
  <phoneticPr fontId="26" type="noConversion"/>
  <pageMargins left="0.7" right="0.7" top="0.78740157499999996" bottom="0.78740157499999996" header="0.3" footer="0.3"/>
  <pageSetup paperSize="9" orientation="portrait" verticalDpi="0" r:id="rId1"/>
  <headerFooter>
    <oddFooter xml:space="preserve">&amp;LVertraulich </oddFooter>
    <evenFooter xml:space="preserve">&amp;LVertraulich </evenFooter>
    <firstFooter xml:space="preserve">&amp;LVertraulich </firstFooter>
  </headerFooter>
</worksheet>
</file>

<file path=docMetadata/LabelInfo.xml><?xml version="1.0" encoding="utf-8"?>
<clbl:labelList xmlns:clbl="http://schemas.microsoft.com/office/2020/mipLabelMetadata">
  <clbl:label id="{707c3c3c-9479-4e9e-ace6-d736970bf3b0}" enabled="1" method="Standard" siteId="{38ae3bcd-9579-4fd4-adda-b42e1495d55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Gesamtübersicht Investments</vt:lpstr>
      <vt:lpstr>ING Depot</vt:lpstr>
      <vt:lpstr>comdirect </vt:lpstr>
      <vt:lpstr>Scalable Capital</vt:lpstr>
      <vt:lpstr>Dividendenzahlungen</vt:lpstr>
      <vt:lpstr>Einnahmen-Ausgaben</vt:lpstr>
      <vt:lpstr>Variable Ausgaben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Blumenstein, Ines (HR TA PP)</dc:creator>
  <cp:keywords>C_Confidential</cp:keywords>
  <cp:lastModifiedBy>Blumenstein, Ines (GBS H2R)</cp:lastModifiedBy>
  <dcterms:created xsi:type="dcterms:W3CDTF">2020-01-11T13:00:42Z</dcterms:created>
  <dcterms:modified xsi:type="dcterms:W3CDTF">2024-07-19T14:46:59Z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Confidentiality">
    <vt:lpwstr>Confidential</vt:lpwstr>
  </property>
  <property fmtid="{D5CDD505-2E9C-101B-9397-08002B2CF9AE}" pid="3" name="sodocoClasLang">
    <vt:lpwstr>Vertraulich</vt:lpwstr>
  </property>
  <property fmtid="{D5CDD505-2E9C-101B-9397-08002B2CF9AE}" pid="4" name="sodocoClasLangId">
    <vt:i4>0</vt:i4>
  </property>
  <property fmtid="{D5CDD505-2E9C-101B-9397-08002B2CF9AE}" pid="5" name="sodocoClasId">
    <vt:i4>2</vt:i4>
  </property>
  <property fmtid="{D5CDD505-2E9C-101B-9397-08002B2CF9AE}" pid="6" name="MSIP_Label_707c3c3c-9479-4e9e-ace6-d736970bf3b0_Enabled">
    <vt:lpwstr>true</vt:lpwstr>
  </property>
  <property fmtid="{D5CDD505-2E9C-101B-9397-08002B2CF9AE}" pid="7" name="MSIP_Label_707c3c3c-9479-4e9e-ace6-d736970bf3b0_SetDate">
    <vt:lpwstr>2023-07-18T07:48:54Z</vt:lpwstr>
  </property>
  <property fmtid="{D5CDD505-2E9C-101B-9397-08002B2CF9AE}" pid="8" name="MSIP_Label_707c3c3c-9479-4e9e-ace6-d736970bf3b0_Method">
    <vt:lpwstr>Standard</vt:lpwstr>
  </property>
  <property fmtid="{D5CDD505-2E9C-101B-9397-08002B2CF9AE}" pid="9" name="MSIP_Label_707c3c3c-9479-4e9e-ace6-d736970bf3b0_Name">
    <vt:lpwstr>confidential-default</vt:lpwstr>
  </property>
  <property fmtid="{D5CDD505-2E9C-101B-9397-08002B2CF9AE}" pid="10" name="MSIP_Label_707c3c3c-9479-4e9e-ace6-d736970bf3b0_SiteId">
    <vt:lpwstr>38ae3bcd-9579-4fd4-adda-b42e1495d55a</vt:lpwstr>
  </property>
  <property fmtid="{D5CDD505-2E9C-101B-9397-08002B2CF9AE}" pid="11" name="MSIP_Label_707c3c3c-9479-4e9e-ace6-d736970bf3b0_ActionId">
    <vt:lpwstr>7f9b7aab-2c71-4352-8b05-ab9d41c14cff</vt:lpwstr>
  </property>
  <property fmtid="{D5CDD505-2E9C-101B-9397-08002B2CF9AE}" pid="12" name="MSIP_Label_707c3c3c-9479-4e9e-ace6-d736970bf3b0_ContentBits">
    <vt:lpwstr>0</vt:lpwstr>
  </property>
  <property fmtid="{D5CDD505-2E9C-101B-9397-08002B2CF9AE}" pid="13" name="Document_Confidentiality">
    <vt:lpwstr>Confidential</vt:lpwstr>
  </property>
</Properties>
</file>